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25" windowWidth="13935" windowHeight="9045" tabRatio="823" activeTab="0"/>
  </bookViews>
  <sheets>
    <sheet name="scaleconverter1" sheetId="1" r:id="rId1"/>
    <sheet name="cone-o-matic" sheetId="2" r:id="rId2"/>
    <sheet name="scale converter2" sheetId="3" r:id="rId3"/>
    <sheet name="body tube calculator" sheetId="4" r:id="rId4"/>
  </sheets>
  <definedNames>
    <definedName name="_xlnm.Print_Area" localSheetId="0">'scaleconverter1'!$A$1:$M$72</definedName>
  </definedNames>
  <calcPr fullCalcOnLoad="1"/>
</workbook>
</file>

<file path=xl/sharedStrings.xml><?xml version="1.0" encoding="utf-8"?>
<sst xmlns="http://schemas.openxmlformats.org/spreadsheetml/2006/main" count="150" uniqueCount="99">
  <si>
    <t>Notes/revisions:</t>
  </si>
  <si>
    <t>031107</t>
  </si>
  <si>
    <t>JL</t>
  </si>
  <si>
    <t xml:space="preserve">First Creation. </t>
  </si>
  <si>
    <t>Put a one in the appropriate box for</t>
  </si>
  <si>
    <t>inches</t>
  </si>
  <si>
    <t>meters</t>
  </si>
  <si>
    <t>centimeters</t>
  </si>
  <si>
    <t>feet.inches</t>
  </si>
  <si>
    <t>decimal feet</t>
  </si>
  <si>
    <t xml:space="preserve">Scale: </t>
  </si>
  <si>
    <t>Values:</t>
  </si>
  <si>
    <t>for declaring the units for the ORIGINAL:</t>
  </si>
  <si>
    <t>Scale Data A:</t>
  </si>
  <si>
    <t>for declaring the units for Scale Data A:</t>
  </si>
  <si>
    <t>(place notes here)</t>
  </si>
  <si>
    <t xml:space="preserve">- input is in blue, results in black.  Put a 1 in the appropriate column) to mark choices. </t>
  </si>
  <si>
    <t xml:space="preserve">- for feet, I've got two different types, decimal feet and feet.inches.  </t>
  </si>
  <si>
    <t xml:space="preserve"> if you are using feet.inches, six and a half feet would be 6.06  got it??</t>
  </si>
  <si>
    <t xml:space="preserve"> if you are using decimal feet, six and a half feet would be the value 6.5</t>
  </si>
  <si>
    <t>for declaring the units for Scale Data B:</t>
  </si>
  <si>
    <t>Scale Data B:</t>
  </si>
  <si>
    <t>Units:</t>
  </si>
  <si>
    <t>height of Saturn V</t>
  </si>
  <si>
    <t>diameter of S-IC</t>
  </si>
  <si>
    <t>instructions:   data entry in BLUE</t>
  </si>
  <si>
    <t>Shroud Calculator</t>
  </si>
  <si>
    <t>Input - IN</t>
  </si>
  <si>
    <t>Inches</t>
  </si>
  <si>
    <t>Millimeters</t>
  </si>
  <si>
    <t>Small Diameter</t>
  </si>
  <si>
    <t>Large Diameter</t>
  </si>
  <si>
    <t>Height</t>
  </si>
  <si>
    <t>Resolution (dpi)</t>
  </si>
  <si>
    <t>Output</t>
  </si>
  <si>
    <t>Small Radius</t>
  </si>
  <si>
    <t>Large Radius</t>
  </si>
  <si>
    <t>Angle</t>
  </si>
  <si>
    <t>Tan(Angle)</t>
  </si>
  <si>
    <t>Input - MM</t>
  </si>
  <si>
    <t>Resolution (dpmm)</t>
  </si>
  <si>
    <t>instructions:  enter a angle of one corner for the right trangle.  Enter the</t>
  </si>
  <si>
    <t xml:space="preserve">length of the ajacent side, and the length of the opposite side </t>
  </si>
  <si>
    <t>is calculated.  Data entry is in BLUE.  Attach corner of triangle</t>
  </si>
  <si>
    <t xml:space="preserve">to center of circles to get exact angle line using hpotenuse. </t>
  </si>
  <si>
    <t xml:space="preserve">update:  I've updated this section to read the angle from the MM section above </t>
  </si>
  <si>
    <t>and "normalize" it to make an acute right triangle.</t>
  </si>
  <si>
    <t>using one of the right triangles below and placing the point angle at the center of the circle,</t>
  </si>
  <si>
    <t xml:space="preserve">one will have one of the two radius' needed for the cone.  </t>
  </si>
  <si>
    <t xml:space="preserve">The other radius will fall on one of the 90 degree vertical  or horizontal lines.  </t>
  </si>
  <si>
    <t>angle</t>
  </si>
  <si>
    <t>ajacent</t>
  </si>
  <si>
    <t>opposite=</t>
  </si>
  <si>
    <t>Here's the 115 degree</t>
  </si>
  <si>
    <t>angle in green using the</t>
  </si>
  <si>
    <t xml:space="preserve">25 degree right triangle </t>
  </si>
  <si>
    <t>with the ajacent side of length 30</t>
  </si>
  <si>
    <t>ontop of a circle with radius 23</t>
  </si>
  <si>
    <t>Scale Model Data Converter:</t>
  </si>
  <si>
    <r>
      <t xml:space="preserve">Insert into the </t>
    </r>
    <r>
      <rPr>
        <b/>
        <i/>
        <sz val="9"/>
        <color indexed="52"/>
        <rFont val="Arial"/>
        <family val="2"/>
      </rPr>
      <t>ORANGE</t>
    </r>
    <r>
      <rPr>
        <b/>
        <i/>
        <sz val="9"/>
        <rFont val="Arial"/>
        <family val="2"/>
      </rPr>
      <t xml:space="preserve"> spaces the data that you are wanting to scale and the output data</t>
    </r>
  </si>
  <si>
    <r>
      <t xml:space="preserve">will apear in </t>
    </r>
    <r>
      <rPr>
        <b/>
        <i/>
        <sz val="9"/>
        <color indexed="51"/>
        <rFont val="Arial"/>
        <family val="2"/>
      </rPr>
      <t>YELLOW</t>
    </r>
    <r>
      <rPr>
        <b/>
        <i/>
        <sz val="9"/>
        <rFont val="Arial"/>
        <family val="2"/>
      </rPr>
      <t xml:space="preserve"> or </t>
    </r>
    <r>
      <rPr>
        <b/>
        <i/>
        <sz val="9"/>
        <color indexed="57"/>
        <rFont val="Arial"/>
        <family val="2"/>
      </rPr>
      <t>GREEN</t>
    </r>
    <r>
      <rPr>
        <b/>
        <i/>
        <sz val="9"/>
        <rFont val="Arial"/>
        <family val="2"/>
      </rPr>
      <t xml:space="preserve"> if you need to convert units spaces within the same column.</t>
    </r>
  </si>
  <si>
    <t>INPUT</t>
  </si>
  <si>
    <t>Scale</t>
  </si>
  <si>
    <t>Feet</t>
  </si>
  <si>
    <t>Meters</t>
  </si>
  <si>
    <t>Centimeters</t>
  </si>
  <si>
    <t>Milimeters</t>
  </si>
  <si>
    <t>OUTPUT</t>
  </si>
  <si>
    <t>CONVERSION</t>
  </si>
  <si>
    <t>If you have scale data and need origonal scale output then use the following:</t>
  </si>
  <si>
    <t>1 to 1</t>
  </si>
  <si>
    <t>Scale Data Sheet</t>
  </si>
  <si>
    <t>Model:</t>
  </si>
  <si>
    <t>Saturn V</t>
  </si>
  <si>
    <t>Date:</t>
  </si>
  <si>
    <t>Measurement Description</t>
  </si>
  <si>
    <t>Overall Hight</t>
  </si>
  <si>
    <t>Overall Width</t>
  </si>
  <si>
    <t>Enter the number of fins:</t>
  </si>
  <si>
    <t>Distance between fin marks should be:</t>
  </si>
  <si>
    <t>Length of  body tube should be</t>
  </si>
  <si>
    <t>Example:</t>
  </si>
  <si>
    <t xml:space="preserve">     Body tube calculator: Data entry in blue:</t>
  </si>
  <si>
    <t>Enter the outer diameter of the tube:</t>
  </si>
  <si>
    <t>diameter of SM</t>
  </si>
  <si>
    <t>circumference of SM</t>
  </si>
  <si>
    <t>height of SM</t>
  </si>
  <si>
    <t xml:space="preserve">Scale calculator     - user selectable scale and units!!! (see the bottom for the units) </t>
  </si>
  <si>
    <t>height of S-IVB + IU (visible)</t>
  </si>
  <si>
    <t>diameter of S-IVB</t>
  </si>
  <si>
    <t>stage II body</t>
  </si>
  <si>
    <t xml:space="preserve">interstage </t>
  </si>
  <si>
    <t xml:space="preserve">stage II total </t>
  </si>
  <si>
    <t xml:space="preserve">stage III total </t>
  </si>
  <si>
    <t>aft interstage</t>
  </si>
  <si>
    <t xml:space="preserve">stage III body </t>
  </si>
  <si>
    <t xml:space="preserve">iu </t>
  </si>
  <si>
    <t>LM shroud</t>
  </si>
  <si>
    <t xml:space="preserve">stage I body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</si>
</sst>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0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b/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6"/>
      <name val="Arial"/>
      <family val="2"/>
    </font>
    <font>
      <b/>
      <i/>
      <u val="single"/>
      <sz val="14"/>
      <name val="Arial"/>
      <family val="2"/>
    </font>
    <font>
      <b/>
      <i/>
      <sz val="9"/>
      <name val="Arial"/>
      <family val="2"/>
    </font>
    <font>
      <b/>
      <i/>
      <sz val="9"/>
      <color indexed="5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color indexed="51"/>
      <name val="Arial"/>
      <family val="2"/>
    </font>
    <font>
      <b/>
      <i/>
      <sz val="9"/>
      <color indexed="57"/>
      <name val="Arial"/>
      <family val="2"/>
    </font>
    <font>
      <b/>
      <i/>
      <u val="single"/>
      <sz val="9"/>
      <color indexed="16"/>
      <name val="Arial"/>
      <family val="2"/>
    </font>
    <font>
      <b/>
      <i/>
      <sz val="8"/>
      <name val="Arial"/>
      <family val="2"/>
    </font>
    <font>
      <b/>
      <u val="single"/>
      <sz val="24"/>
      <name val="Arial"/>
      <family val="2"/>
    </font>
    <font>
      <i/>
      <sz val="10"/>
      <name val="Arial"/>
      <family val="2"/>
    </font>
    <font>
      <b/>
      <sz val="1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4" fontId="2" fillId="2" borderId="1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2" fontId="12" fillId="5" borderId="8" xfId="0" applyNumberFormat="1" applyFont="1" applyFill="1" applyBorder="1" applyAlignment="1">
      <alignment horizontal="center" vertical="center"/>
    </xf>
    <xf numFmtId="2" fontId="12" fillId="5" borderId="9" xfId="0" applyNumberFormat="1" applyFont="1" applyFill="1" applyBorder="1" applyAlignment="1">
      <alignment horizontal="center" vertical="center"/>
    </xf>
    <xf numFmtId="2" fontId="12" fillId="5" borderId="10" xfId="0" applyNumberFormat="1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2" fontId="11" fillId="6" borderId="12" xfId="0" applyNumberFormat="1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2" fillId="6" borderId="12" xfId="0" applyNumberFormat="1" applyFont="1" applyFill="1" applyBorder="1" applyAlignment="1">
      <alignment horizontal="center" vertical="center"/>
    </xf>
    <xf numFmtId="0" fontId="12" fillId="7" borderId="15" xfId="0" applyNumberFormat="1" applyFont="1" applyFill="1" applyBorder="1" applyAlignment="1">
      <alignment horizontal="center" vertical="center"/>
    </xf>
    <xf numFmtId="0" fontId="12" fillId="7" borderId="16" xfId="0" applyNumberFormat="1" applyFont="1" applyFill="1" applyBorder="1" applyAlignment="1">
      <alignment horizontal="center" vertical="center"/>
    </xf>
    <xf numFmtId="0" fontId="12" fillId="7" borderId="17" xfId="0" applyNumberFormat="1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2" fillId="7" borderId="19" xfId="0" applyNumberFormat="1" applyFont="1" applyFill="1" applyBorder="1" applyAlignment="1">
      <alignment horizontal="center" vertical="center"/>
    </xf>
    <xf numFmtId="0" fontId="12" fillId="7" borderId="8" xfId="0" applyNumberFormat="1" applyFont="1" applyFill="1" applyBorder="1" applyAlignment="1">
      <alignment horizontal="center" vertical="center"/>
    </xf>
    <xf numFmtId="0" fontId="12" fillId="7" borderId="20" xfId="0" applyNumberFormat="1" applyFont="1" applyFill="1" applyBorder="1" applyAlignment="1">
      <alignment horizontal="center" vertical="center"/>
    </xf>
    <xf numFmtId="0" fontId="12" fillId="7" borderId="21" xfId="0" applyNumberFormat="1" applyFont="1" applyFill="1" applyBorder="1" applyAlignment="1">
      <alignment horizontal="center" vertical="center"/>
    </xf>
    <xf numFmtId="0" fontId="12" fillId="7" borderId="22" xfId="0" applyNumberFormat="1" applyFont="1" applyFill="1" applyBorder="1" applyAlignment="1">
      <alignment horizontal="center" vertical="center"/>
    </xf>
    <xf numFmtId="0" fontId="12" fillId="7" borderId="23" xfId="0" applyNumberFormat="1" applyFont="1" applyFill="1" applyBorder="1" applyAlignment="1">
      <alignment horizontal="center" vertical="center"/>
    </xf>
    <xf numFmtId="0" fontId="12" fillId="7" borderId="24" xfId="0" applyNumberFormat="1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2" fillId="7" borderId="27" xfId="0" applyNumberFormat="1" applyFont="1" applyFill="1" applyBorder="1" applyAlignment="1">
      <alignment horizontal="center" vertical="center"/>
    </xf>
    <xf numFmtId="0" fontId="12" fillId="7" borderId="28" xfId="0" applyNumberFormat="1" applyFont="1" applyFill="1" applyBorder="1" applyAlignment="1">
      <alignment horizontal="center" vertical="center"/>
    </xf>
    <xf numFmtId="0" fontId="12" fillId="7" borderId="29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2" fillId="3" borderId="0" xfId="0" applyFont="1" applyFill="1" applyBorder="1" applyAlignment="1">
      <alignment/>
    </xf>
    <xf numFmtId="1" fontId="12" fillId="5" borderId="26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8" xfId="0" applyNumberFormat="1" applyFont="1" applyFill="1" applyBorder="1" applyAlignment="1">
      <alignment horizontal="center" vertical="center"/>
    </xf>
    <xf numFmtId="0" fontId="12" fillId="5" borderId="30" xfId="0" applyNumberFormat="1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16" fontId="11" fillId="6" borderId="11" xfId="0" applyNumberFormat="1" applyFont="1" applyFill="1" applyBorder="1" applyAlignment="1">
      <alignment horizontal="center" vertical="center"/>
    </xf>
    <xf numFmtId="0" fontId="11" fillId="6" borderId="12" xfId="0" applyNumberFormat="1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2" fillId="7" borderId="31" xfId="0" applyNumberFormat="1" applyFont="1" applyFill="1" applyBorder="1" applyAlignment="1">
      <alignment horizontal="center" vertical="center"/>
    </xf>
    <xf numFmtId="0" fontId="12" fillId="7" borderId="5" xfId="0" applyNumberFormat="1" applyFont="1" applyFill="1" applyBorder="1" applyAlignment="1">
      <alignment horizontal="center" vertical="center"/>
    </xf>
    <xf numFmtId="0" fontId="12" fillId="7" borderId="6" xfId="0" applyNumberFormat="1" applyFon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1" fontId="4" fillId="5" borderId="32" xfId="0" applyNumberFormat="1" applyFont="1" applyFill="1" applyBorder="1" applyAlignment="1">
      <alignment horizontal="center"/>
    </xf>
    <xf numFmtId="1" fontId="4" fillId="8" borderId="28" xfId="0" applyNumberFormat="1" applyFont="1" applyFill="1" applyBorder="1" applyAlignment="1">
      <alignment horizontal="center"/>
    </xf>
    <xf numFmtId="1" fontId="4" fillId="7" borderId="28" xfId="0" applyNumberFormat="1" applyFont="1" applyFill="1" applyBorder="1" applyAlignment="1">
      <alignment horizontal="center"/>
    </xf>
    <xf numFmtId="1" fontId="4" fillId="9" borderId="28" xfId="0" applyNumberFormat="1" applyFont="1" applyFill="1" applyBorder="1" applyAlignment="1">
      <alignment horizontal="center"/>
    </xf>
    <xf numFmtId="1" fontId="4" fillId="5" borderId="2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2" fontId="0" fillId="5" borderId="33" xfId="0" applyNumberFormat="1" applyFill="1" applyBorder="1" applyAlignment="1">
      <alignment horizontal="center"/>
    </xf>
    <xf numFmtId="2" fontId="0" fillId="8" borderId="16" xfId="0" applyNumberFormat="1" applyFill="1" applyBorder="1" applyAlignment="1">
      <alignment horizontal="center"/>
    </xf>
    <xf numFmtId="2" fontId="0" fillId="7" borderId="16" xfId="0" applyNumberFormat="1" applyFill="1" applyBorder="1" applyAlignment="1">
      <alignment horizontal="center"/>
    </xf>
    <xf numFmtId="2" fontId="0" fillId="9" borderId="16" xfId="0" applyNumberFormat="1" applyFill="1" applyBorder="1" applyAlignment="1">
      <alignment horizontal="center"/>
    </xf>
    <xf numFmtId="2" fontId="0" fillId="5" borderId="16" xfId="0" applyNumberFormat="1" applyFill="1" applyBorder="1" applyAlignment="1">
      <alignment horizontal="center"/>
    </xf>
    <xf numFmtId="2" fontId="0" fillId="9" borderId="17" xfId="0" applyNumberForma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18" fillId="8" borderId="18" xfId="0" applyFont="1" applyFill="1" applyBorder="1" applyAlignment="1">
      <alignment horizontal="center"/>
    </xf>
    <xf numFmtId="0" fontId="18" fillId="8" borderId="26" xfId="0" applyFont="1" applyFill="1" applyBorder="1" applyAlignment="1">
      <alignment horizontal="center"/>
    </xf>
    <xf numFmtId="2" fontId="0" fillId="5" borderId="27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4" fillId="6" borderId="3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1" fontId="4" fillId="4" borderId="3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4" fillId="4" borderId="6" xfId="0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0" fillId="3" borderId="19" xfId="0" applyFont="1" applyFill="1" applyBorder="1" applyAlignment="1">
      <alignment horizontal="center"/>
    </xf>
    <xf numFmtId="14" fontId="0" fillId="3" borderId="36" xfId="0" applyNumberFormat="1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11" fillId="4" borderId="3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18</xdr:row>
      <xdr:rowOff>200025</xdr:rowOff>
    </xdr:from>
    <xdr:to>
      <xdr:col>9</xdr:col>
      <xdr:colOff>76200</xdr:colOff>
      <xdr:row>48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209800" y="3114675"/>
          <a:ext cx="4076700" cy="471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4</xdr:row>
      <xdr:rowOff>38100</xdr:rowOff>
    </xdr:from>
    <xdr:to>
      <xdr:col>0</xdr:col>
      <xdr:colOff>895350</xdr:colOff>
      <xdr:row>8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8580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11</xdr:row>
      <xdr:rowOff>0</xdr:rowOff>
    </xdr:from>
    <xdr:to>
      <xdr:col>0</xdr:col>
      <xdr:colOff>942975</xdr:colOff>
      <xdr:row>16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81175"/>
          <a:ext cx="828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161925</xdr:colOff>
      <xdr:row>22</xdr:row>
      <xdr:rowOff>38100</xdr:rowOff>
    </xdr:from>
    <xdr:to>
      <xdr:col>0</xdr:col>
      <xdr:colOff>895350</xdr:colOff>
      <xdr:row>26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3600450"/>
          <a:ext cx="7334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114300</xdr:colOff>
      <xdr:row>28</xdr:row>
      <xdr:rowOff>152400</xdr:rowOff>
    </xdr:from>
    <xdr:to>
      <xdr:col>0</xdr:col>
      <xdr:colOff>942975</xdr:colOff>
      <xdr:row>34</xdr:row>
      <xdr:rowOff>9525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4686300"/>
          <a:ext cx="82867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638175</xdr:colOff>
      <xdr:row>47</xdr:row>
      <xdr:rowOff>0</xdr:rowOff>
    </xdr:from>
    <xdr:to>
      <xdr:col>6</xdr:col>
      <xdr:colOff>285750</xdr:colOff>
      <xdr:row>58</xdr:row>
      <xdr:rowOff>47625</xdr:rowOff>
    </xdr:to>
    <xdr:sp>
      <xdr:nvSpPr>
        <xdr:cNvPr id="5" name="AutoShape 5"/>
        <xdr:cNvSpPr>
          <a:spLocks/>
        </xdr:cNvSpPr>
      </xdr:nvSpPr>
      <xdr:spPr>
        <a:xfrm>
          <a:off x="4867275" y="7610475"/>
          <a:ext cx="1828800" cy="1828800"/>
        </a:xfrm>
        <a:prstGeom prst="donut">
          <a:avLst>
            <a:gd name="adj" fmla="val -1337"/>
          </a:avLst>
        </a:pr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1552575</xdr:colOff>
      <xdr:row>52</xdr:row>
      <xdr:rowOff>123825</xdr:rowOff>
    </xdr:from>
    <xdr:to>
      <xdr:col>5</xdr:col>
      <xdr:colOff>1552575</xdr:colOff>
      <xdr:row>58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781675" y="85439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52</xdr:row>
      <xdr:rowOff>95250</xdr:rowOff>
    </xdr:from>
    <xdr:to>
      <xdr:col>5</xdr:col>
      <xdr:colOff>647700</xdr:colOff>
      <xdr:row>54</xdr:row>
      <xdr:rowOff>76200</xdr:rowOff>
    </xdr:to>
    <xdr:sp>
      <xdr:nvSpPr>
        <xdr:cNvPr id="7" name="AutoShape 9"/>
        <xdr:cNvSpPr>
          <a:spLocks/>
        </xdr:cNvSpPr>
      </xdr:nvSpPr>
      <xdr:spPr>
        <a:xfrm>
          <a:off x="4876800" y="8515350"/>
          <a:ext cx="0" cy="30480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9525</xdr:rowOff>
    </xdr:from>
    <xdr:to>
      <xdr:col>4</xdr:col>
      <xdr:colOff>609600</xdr:colOff>
      <xdr:row>17</xdr:row>
      <xdr:rowOff>9525</xdr:rowOff>
    </xdr:to>
    <xdr:sp>
      <xdr:nvSpPr>
        <xdr:cNvPr id="8" name="Line 10"/>
        <xdr:cNvSpPr>
          <a:spLocks/>
        </xdr:cNvSpPr>
      </xdr:nvSpPr>
      <xdr:spPr>
        <a:xfrm>
          <a:off x="1476375" y="2762250"/>
          <a:ext cx="27527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50</xdr:row>
      <xdr:rowOff>19050</xdr:rowOff>
    </xdr:from>
    <xdr:to>
      <xdr:col>5</xdr:col>
      <xdr:colOff>1533525</xdr:colOff>
      <xdr:row>58</xdr:row>
      <xdr:rowOff>85725</xdr:rowOff>
    </xdr:to>
    <xdr:sp>
      <xdr:nvSpPr>
        <xdr:cNvPr id="9" name="Polygon 7"/>
        <xdr:cNvSpPr>
          <a:spLocks/>
        </xdr:cNvSpPr>
      </xdr:nvSpPr>
      <xdr:spPr>
        <a:xfrm>
          <a:off x="4933950" y="8115300"/>
          <a:ext cx="828675" cy="1362075"/>
        </a:xfrm>
        <a:custGeom>
          <a:pathLst>
            <a:path h="133" w="94">
              <a:moveTo>
                <a:pt x="8" y="0"/>
              </a:moveTo>
              <a:lnTo>
                <a:pt x="94" y="39"/>
              </a:lnTo>
              <a:lnTo>
                <a:pt x="93" y="133"/>
              </a:lnTo>
              <a:lnTo>
                <a:pt x="82" y="132"/>
              </a:lnTo>
              <a:lnTo>
                <a:pt x="56" y="125"/>
              </a:lnTo>
              <a:lnTo>
                <a:pt x="33" y="110"/>
              </a:lnTo>
              <a:lnTo>
                <a:pt x="18" y="94"/>
              </a:lnTo>
              <a:lnTo>
                <a:pt x="10" y="81"/>
              </a:lnTo>
              <a:lnTo>
                <a:pt x="3" y="62"/>
              </a:lnTo>
              <a:lnTo>
                <a:pt x="0" y="48"/>
              </a:lnTo>
              <a:lnTo>
                <a:pt x="1" y="26"/>
              </a:lnTo>
              <a:lnTo>
                <a:pt x="4" y="11"/>
              </a:lnTo>
              <a:lnTo>
                <a:pt x="8" y="2"/>
              </a:lnTo>
            </a:path>
          </a:pathLst>
        </a:custGeom>
        <a:solidFill>
          <a:srgbClr val="FF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647700</xdr:colOff>
      <xdr:row>47</xdr:row>
      <xdr:rowOff>152400</xdr:rowOff>
    </xdr:from>
    <xdr:to>
      <xdr:col>5</xdr:col>
      <xdr:colOff>1581150</xdr:colOff>
      <xdr:row>52</xdr:row>
      <xdr:rowOff>95250</xdr:rowOff>
    </xdr:to>
    <xdr:sp>
      <xdr:nvSpPr>
        <xdr:cNvPr id="10" name="AutoShape 8"/>
        <xdr:cNvSpPr>
          <a:spLocks/>
        </xdr:cNvSpPr>
      </xdr:nvSpPr>
      <xdr:spPr>
        <a:xfrm>
          <a:off x="4876800" y="7762875"/>
          <a:ext cx="933450" cy="752475"/>
        </a:xfrm>
        <a:prstGeom prst="rtTriangl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15</xdr:row>
      <xdr:rowOff>0</xdr:rowOff>
    </xdr:from>
    <xdr:to>
      <xdr:col>5</xdr:col>
      <xdr:colOff>1533525</xdr:colOff>
      <xdr:row>20</xdr:row>
      <xdr:rowOff>104775</xdr:rowOff>
    </xdr:to>
    <xdr:sp>
      <xdr:nvSpPr>
        <xdr:cNvPr id="1" name="Rectangle 11"/>
        <xdr:cNvSpPr>
          <a:spLocks/>
        </xdr:cNvSpPr>
      </xdr:nvSpPr>
      <xdr:spPr>
        <a:xfrm>
          <a:off x="1295400" y="2562225"/>
          <a:ext cx="37719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22</xdr:row>
      <xdr:rowOff>47625</xdr:rowOff>
    </xdr:from>
    <xdr:to>
      <xdr:col>5</xdr:col>
      <xdr:colOff>1057275</xdr:colOff>
      <xdr:row>24</xdr:row>
      <xdr:rowOff>123825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1924050" y="3743325"/>
          <a:ext cx="266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Length       </a:t>
          </a:r>
        </a:p>
      </xdr:txBody>
    </xdr:sp>
    <xdr:clientData/>
  </xdr:twoCellAnchor>
  <xdr:twoCellAnchor>
    <xdr:from>
      <xdr:col>5</xdr:col>
      <xdr:colOff>247650</xdr:colOff>
      <xdr:row>22</xdr:row>
      <xdr:rowOff>152400</xdr:rowOff>
    </xdr:from>
    <xdr:to>
      <xdr:col>5</xdr:col>
      <xdr:colOff>1447800</xdr:colOff>
      <xdr:row>22</xdr:row>
      <xdr:rowOff>152400</xdr:rowOff>
    </xdr:to>
    <xdr:sp>
      <xdr:nvSpPr>
        <xdr:cNvPr id="3" name="Line 13"/>
        <xdr:cNvSpPr>
          <a:spLocks/>
        </xdr:cNvSpPr>
      </xdr:nvSpPr>
      <xdr:spPr>
        <a:xfrm flipV="1">
          <a:off x="3781425" y="38481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23</xdr:row>
      <xdr:rowOff>0</xdr:rowOff>
    </xdr:from>
    <xdr:to>
      <xdr:col>4</xdr:col>
      <xdr:colOff>57150</xdr:colOff>
      <xdr:row>23</xdr:row>
      <xdr:rowOff>0</xdr:rowOff>
    </xdr:to>
    <xdr:sp>
      <xdr:nvSpPr>
        <xdr:cNvPr id="4" name="Line 14"/>
        <xdr:cNvSpPr>
          <a:spLocks/>
        </xdr:cNvSpPr>
      </xdr:nvSpPr>
      <xdr:spPr>
        <a:xfrm flipH="1">
          <a:off x="1352550" y="38576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1533525</xdr:colOff>
      <xdr:row>15</xdr:row>
      <xdr:rowOff>0</xdr:rowOff>
    </xdr:from>
    <xdr:to>
      <xdr:col>5</xdr:col>
      <xdr:colOff>1743075</xdr:colOff>
      <xdr:row>20</xdr:row>
      <xdr:rowOff>104775</xdr:rowOff>
    </xdr:to>
    <xdr:sp>
      <xdr:nvSpPr>
        <xdr:cNvPr id="5" name="Polygon 15"/>
        <xdr:cNvSpPr>
          <a:spLocks/>
        </xdr:cNvSpPr>
      </xdr:nvSpPr>
      <xdr:spPr>
        <a:xfrm>
          <a:off x="5067300" y="2562225"/>
          <a:ext cx="209550" cy="914400"/>
        </a:xfrm>
        <a:custGeom>
          <a:pathLst>
            <a:path h="96" w="22">
              <a:moveTo>
                <a:pt x="0" y="96"/>
              </a:moveTo>
              <a:lnTo>
                <a:pt x="22" y="82"/>
              </a:lnTo>
              <a:lnTo>
                <a:pt x="22" y="15"/>
              </a:lnTo>
              <a:lnTo>
                <a:pt x="0" y="0"/>
              </a:lnTo>
              <a:lnTo>
                <a:pt x="0" y="9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workbookViewId="0" topLeftCell="A1">
      <selection activeCell="C1" sqref="C1"/>
    </sheetView>
  </sheetViews>
  <sheetFormatPr defaultColWidth="9.140625" defaultRowHeight="12.75"/>
  <cols>
    <col min="2" max="2" width="24.28125" style="0" customWidth="1"/>
    <col min="3" max="3" width="11.00390625" style="0" customWidth="1"/>
    <col min="4" max="4" width="1.57421875" style="0" customWidth="1"/>
    <col min="5" max="5" width="10.57421875" style="0" customWidth="1"/>
    <col min="10" max="10" width="1.421875" style="0" customWidth="1"/>
    <col min="11" max="11" width="10.8515625" style="0" customWidth="1"/>
    <col min="15" max="15" width="9.140625" style="7" customWidth="1"/>
  </cols>
  <sheetData>
    <row r="1" ht="12.75">
      <c r="A1" t="s">
        <v>87</v>
      </c>
    </row>
    <row r="2" ht="12.75">
      <c r="B2" s="1"/>
    </row>
    <row r="3" spans="1:2" ht="12.75">
      <c r="A3" s="1" t="s">
        <v>16</v>
      </c>
      <c r="B3" s="1"/>
    </row>
    <row r="4" ht="12.75">
      <c r="A4" s="1" t="s">
        <v>17</v>
      </c>
    </row>
    <row r="5" ht="12.75">
      <c r="A5" s="1" t="s">
        <v>19</v>
      </c>
    </row>
    <row r="6" ht="12.75">
      <c r="A6" s="1" t="s">
        <v>18</v>
      </c>
    </row>
    <row r="7" spans="1:4" ht="12.75">
      <c r="A7" s="1"/>
      <c r="C7" s="1"/>
      <c r="D7" s="1"/>
    </row>
    <row r="10" ht="12.75">
      <c r="A10" t="s">
        <v>0</v>
      </c>
    </row>
    <row r="11" spans="1:3" ht="12.75">
      <c r="A11" s="1" t="s">
        <v>1</v>
      </c>
      <c r="B11" t="s">
        <v>2</v>
      </c>
      <c r="C11" s="1" t="s">
        <v>3</v>
      </c>
    </row>
    <row r="14" ht="12.75">
      <c r="C14" s="2" t="str">
        <f>IF(OR((SUM(C56:C60)&gt;1),(SUM(I56:I60)&gt;1),(SUM(I66:I70)&gt;1)),"BAD UNIT Assignment see below!!!!!"," ")</f>
        <v> </v>
      </c>
    </row>
    <row r="15" spans="5:8" ht="12.75">
      <c r="E15" t="s">
        <v>13</v>
      </c>
      <c r="H15" t="s">
        <v>21</v>
      </c>
    </row>
    <row r="16" spans="5:9" ht="12.75">
      <c r="E16" s="5" t="s">
        <v>10</v>
      </c>
      <c r="F16" s="4">
        <v>1</v>
      </c>
      <c r="H16" s="5" t="s">
        <v>10</v>
      </c>
      <c r="I16" s="4">
        <v>48</v>
      </c>
    </row>
    <row r="17" ht="12.75">
      <c r="C17" s="1"/>
    </row>
    <row r="18" spans="3:21" ht="12.75">
      <c r="C18" t="s">
        <v>22</v>
      </c>
      <c r="N18" s="22"/>
      <c r="O18" s="103"/>
      <c r="P18" s="22"/>
      <c r="Q18" s="22"/>
      <c r="R18" s="22"/>
      <c r="S18" s="22"/>
      <c r="T18" s="22"/>
      <c r="U18" s="22"/>
    </row>
    <row r="19" spans="3:21" ht="17.25" customHeight="1">
      <c r="C19" s="6" t="str">
        <f>IF(C56=1,+E56,IF(C57=1,+E57,IF(C58=1,+E58,IF(C59=1,+E59,IF(C60=1,+E60,"unknown")))))</f>
        <v>decimal feet</v>
      </c>
      <c r="D19" s="6"/>
      <c r="E19" s="6"/>
      <c r="F19" s="6" t="str">
        <f>IF(I56=1,+K56,IF(I57=1,+K57,IF(I58=1,+K58,IF(I59=1,+K59,IF(I60=1,+K60,"unknown")))))</f>
        <v>inches</v>
      </c>
      <c r="G19" s="6"/>
      <c r="H19" s="6"/>
      <c r="I19" s="6" t="str">
        <f>IF(I66=1,+K66,IF(I67=1,+K67,IF(I68=1,+K68,IF(I69=1,+K69,IF(I70=1,+K70,"unknown")))))</f>
        <v>inches</v>
      </c>
      <c r="J19" s="6"/>
      <c r="K19" s="6"/>
      <c r="L19" s="6"/>
      <c r="N19" s="22"/>
      <c r="O19" s="103"/>
      <c r="P19" s="22"/>
      <c r="Q19" s="22"/>
      <c r="R19" s="22"/>
      <c r="S19" s="22"/>
      <c r="T19" s="22"/>
      <c r="U19" s="22"/>
    </row>
    <row r="20" spans="1:21" ht="12.75">
      <c r="A20" t="s">
        <v>11</v>
      </c>
      <c r="B20" s="9" t="s">
        <v>15</v>
      </c>
      <c r="C20" s="10"/>
      <c r="F20" s="7" t="str">
        <f>IF(+Q20&lt;0.00001,"  ",+Q20)</f>
        <v>  </v>
      </c>
      <c r="I20" s="7" t="str">
        <f>IF(+T20&lt;0.00001,"  ",+T20)</f>
        <v>  </v>
      </c>
      <c r="N20" s="22"/>
      <c r="O20" s="103">
        <f>IF($C$56=1,(FLOOR(C20,1)+MOD(C20,1)/0.12),+C20)</f>
        <v>0</v>
      </c>
      <c r="P20" s="22">
        <f>+O20*$G$62/F$16*$M$62</f>
        <v>0</v>
      </c>
      <c r="Q20" s="22">
        <f>IF($I$56=1,(FLOOR(P20,1)+MOD(P20,1)*0.12),+P20)</f>
        <v>0</v>
      </c>
      <c r="R20" s="103">
        <f>IF($C$56=1,(FLOOR(C20,1)+MOD(C20,1)/0.12),+C20)</f>
        <v>0</v>
      </c>
      <c r="S20" s="22">
        <f>+R20*$G$62/I$16*$M$72</f>
        <v>0</v>
      </c>
      <c r="T20" s="22">
        <f>IF($I$66=1,(FLOOR(S20,1)+MOD(S20,1)*0.12),+S20)</f>
        <v>0</v>
      </c>
      <c r="U20" s="22"/>
    </row>
    <row r="21" spans="2:21" ht="12.75">
      <c r="B21" s="3" t="s">
        <v>23</v>
      </c>
      <c r="C21" s="11">
        <v>363</v>
      </c>
      <c r="F21" s="7">
        <f aca="true" t="shared" si="0" ref="F21:F48">IF(+Q21&lt;0.00001,"  ",+Q21)</f>
        <v>4356</v>
      </c>
      <c r="I21" s="7">
        <f aca="true" t="shared" si="1" ref="I21:I48">IF(+T21&lt;0.00001,"  ",+T21)</f>
        <v>90.74999999999999</v>
      </c>
      <c r="N21" s="22"/>
      <c r="O21" s="103">
        <f>IF($C$56=1,(FLOOR(C21,1)+MOD(C21,1)/0.12),+C21)</f>
        <v>363</v>
      </c>
      <c r="P21" s="22">
        <f>+O21*$G$62/F$16*$M$62</f>
        <v>4356</v>
      </c>
      <c r="Q21" s="22">
        <f>IF($I$56=1,(FLOOR(P21,1)+MOD(P21,1)*0.12),+P21)</f>
        <v>4356</v>
      </c>
      <c r="R21" s="103">
        <f>IF($C$56=1,(FLOOR(C21,1)+MOD(C21,1)/0.12),+C21)</f>
        <v>363</v>
      </c>
      <c r="S21" s="22">
        <f>+R21*$G$62/I$16*$M$72</f>
        <v>90.74999999999999</v>
      </c>
      <c r="T21" s="22">
        <f>IF($I$66=1,(FLOOR(S21,1)+MOD(S21,1)*0.12),+S21)</f>
        <v>90.74999999999999</v>
      </c>
      <c r="U21" s="22"/>
    </row>
    <row r="22" spans="2:21" ht="12.75">
      <c r="B22" s="3" t="s">
        <v>24</v>
      </c>
      <c r="C22" s="11">
        <v>33</v>
      </c>
      <c r="F22" s="7">
        <f t="shared" si="0"/>
        <v>396</v>
      </c>
      <c r="I22" s="7">
        <f t="shared" si="1"/>
        <v>8.25</v>
      </c>
      <c r="N22" s="22"/>
      <c r="O22" s="103">
        <f>IF($C$56=1,(FLOOR(C22,1)+MOD(C22,1)/0.12),+C22)</f>
        <v>33</v>
      </c>
      <c r="P22" s="22">
        <f>+O22*$G$62/F$16*$M$62</f>
        <v>396</v>
      </c>
      <c r="Q22" s="22">
        <f>IF($I$56=1,(FLOOR(P22,1)+MOD(P22,1)*0.12),+P22)</f>
        <v>396</v>
      </c>
      <c r="R22" s="103">
        <f>IF($C$56=1,(FLOOR(C22,1)+MOD(C22,1)/0.12),+C22)</f>
        <v>33</v>
      </c>
      <c r="S22" s="22">
        <f>+R22*$G$62/I$16*$M$72</f>
        <v>8.25</v>
      </c>
      <c r="T22" s="22">
        <f>IF($I$66=1,(FLOOR(S22,1)+MOD(S22,1)*0.12),+S22)</f>
        <v>8.25</v>
      </c>
      <c r="U22" s="22"/>
    </row>
    <row r="23" spans="2:21" ht="12.75">
      <c r="B23" s="3" t="s">
        <v>84</v>
      </c>
      <c r="C23" s="11">
        <v>12.833333333333334</v>
      </c>
      <c r="F23" s="7">
        <f t="shared" si="0"/>
        <v>154</v>
      </c>
      <c r="I23" s="7">
        <f t="shared" si="1"/>
        <v>3.2083333333333335</v>
      </c>
      <c r="N23" s="22"/>
      <c r="O23" s="103">
        <f>IF($C$56=1,(FLOOR(C23,1)+MOD(C23,1)/0.12),+C23)</f>
        <v>12.833333333333334</v>
      </c>
      <c r="P23" s="22">
        <f>+O23*$G$62/F$16*$M$62</f>
        <v>154</v>
      </c>
      <c r="Q23" s="22">
        <f>IF($I$56=1,(FLOOR(P23,1)+MOD(P23,1)*0.12),+P23)</f>
        <v>154</v>
      </c>
      <c r="R23" s="103">
        <f>IF($C$56=1,(FLOOR(C23,1)+MOD(C23,1)/0.12),+C23)</f>
        <v>12.833333333333334</v>
      </c>
      <c r="S23" s="22">
        <f>+R23*$G$62/I$16*$M$72</f>
        <v>3.2083333333333335</v>
      </c>
      <c r="T23" s="22">
        <f>IF($I$66=1,(FLOOR(S23,1)+MOD(S23,1)*0.12),+S23)</f>
        <v>3.2083333333333335</v>
      </c>
      <c r="U23" s="22"/>
    </row>
    <row r="24" spans="2:21" ht="12.75">
      <c r="B24" s="3" t="s">
        <v>85</v>
      </c>
      <c r="C24" s="11">
        <f>154*PI()/12</f>
        <v>40.31710572106901</v>
      </c>
      <c r="F24" s="7">
        <f t="shared" si="0"/>
        <v>483.80526865282815</v>
      </c>
      <c r="I24" s="7">
        <f t="shared" si="1"/>
        <v>10.079276430267251</v>
      </c>
      <c r="N24" s="22"/>
      <c r="O24" s="103">
        <f>IF($C$56=1,(FLOOR(C24,1)+MOD(C24,1)/0.12),+C24)</f>
        <v>40.31710572106901</v>
      </c>
      <c r="P24" s="22">
        <f>+O24*$G$62/F$16*$M$62</f>
        <v>483.80526865282815</v>
      </c>
      <c r="Q24" s="22">
        <f>IF($I$56=1,(FLOOR(P24,1)+MOD(P24,1)*0.12),+P24)</f>
        <v>483.80526865282815</v>
      </c>
      <c r="R24" s="103">
        <f>IF($C$56=1,(FLOOR(C24,1)+MOD(C24,1)/0.12),+C24)</f>
        <v>40.31710572106901</v>
      </c>
      <c r="S24" s="22">
        <f>+R24*$G$62/I$16*$M$72</f>
        <v>10.079276430267251</v>
      </c>
      <c r="T24" s="22">
        <f>IF($I$66=1,(FLOOR(S24,1)+MOD(S24,1)*0.12),+S24)</f>
        <v>10.079276430267251</v>
      </c>
      <c r="U24" s="22"/>
    </row>
    <row r="25" spans="2:21" ht="12.75">
      <c r="B25" s="3" t="s">
        <v>86</v>
      </c>
      <c r="C25" s="11">
        <f>155/12</f>
        <v>12.916666666666666</v>
      </c>
      <c r="F25" s="7">
        <f t="shared" si="0"/>
        <v>154.99999999999997</v>
      </c>
      <c r="I25" s="7">
        <f t="shared" si="1"/>
        <v>3.229166666666666</v>
      </c>
      <c r="N25" s="22"/>
      <c r="O25" s="103">
        <f>IF($C$56=1,(FLOOR(C25,1)+MOD(C25,1)/0.12),+C25)</f>
        <v>12.916666666666666</v>
      </c>
      <c r="P25" s="22">
        <f>+O25*$G$62/F$16*$M$62</f>
        <v>154.99999999999997</v>
      </c>
      <c r="Q25" s="22">
        <f>IF($I$56=1,(FLOOR(P25,1)+MOD(P25,1)*0.12),+P25)</f>
        <v>154.99999999999997</v>
      </c>
      <c r="R25" s="103">
        <f>IF($C$56=1,(FLOOR(C25,1)+MOD(C25,1)/0.12),+C25)</f>
        <v>12.916666666666666</v>
      </c>
      <c r="S25" s="22">
        <f>+R25*$G$62/I$16*$M$72</f>
        <v>3.229166666666666</v>
      </c>
      <c r="T25" s="22">
        <f>IF($I$66=1,(FLOOR(S25,1)+MOD(S25,1)*0.12),+S25)</f>
        <v>3.229166666666666</v>
      </c>
      <c r="U25" s="22"/>
    </row>
    <row r="26" spans="2:21" ht="12.75">
      <c r="B26" s="3" t="s">
        <v>88</v>
      </c>
      <c r="C26" s="11">
        <f>(36+122+267.6+86.5+224.5)/12</f>
        <v>61.38333333333333</v>
      </c>
      <c r="F26" s="7">
        <f t="shared" si="0"/>
        <v>736.5999999999999</v>
      </c>
      <c r="I26" s="7">
        <f t="shared" si="1"/>
        <v>15.345833333333333</v>
      </c>
      <c r="N26" s="22"/>
      <c r="O26" s="103">
        <f>IF($C$56=1,(FLOOR(C26,1)+MOD(C26,1)/0.12),+C26)</f>
        <v>61.38333333333333</v>
      </c>
      <c r="P26" s="22">
        <f>+O26*$G$62/F$16*$M$62</f>
        <v>736.5999999999999</v>
      </c>
      <c r="Q26" s="22">
        <f>IF($I$56=1,(FLOOR(P26,1)+MOD(P26,1)*0.12),+P26)</f>
        <v>736.5999999999999</v>
      </c>
      <c r="R26" s="103">
        <f>IF($C$56=1,(FLOOR(C26,1)+MOD(C26,1)/0.12),+C26)</f>
        <v>61.38333333333333</v>
      </c>
      <c r="S26" s="22">
        <f>+R26*$G$62/I$16*$M$72</f>
        <v>15.345833333333333</v>
      </c>
      <c r="T26" s="22">
        <f>IF($I$66=1,(FLOOR(S26,1)+MOD(S26,1)*0.12),+S26)</f>
        <v>15.345833333333333</v>
      </c>
      <c r="U26" s="22"/>
    </row>
    <row r="27" spans="2:21" ht="12.75">
      <c r="B27" s="3" t="s">
        <v>89</v>
      </c>
      <c r="C27" s="11">
        <f>260/12</f>
        <v>21.666666666666668</v>
      </c>
      <c r="F27" s="7">
        <f t="shared" si="0"/>
        <v>260</v>
      </c>
      <c r="I27" s="7">
        <f t="shared" si="1"/>
        <v>5.416666666666667</v>
      </c>
      <c r="K27">
        <f>I27*PI()</f>
        <v>17.016960206944713</v>
      </c>
      <c r="N27" s="22"/>
      <c r="O27" s="103">
        <f>IF($C$56=1,(FLOOR(C27,1)+MOD(C27,1)/0.12),+C27)</f>
        <v>21.666666666666668</v>
      </c>
      <c r="P27" s="22">
        <f>+O27*$G$62/F$16*$M$62</f>
        <v>260</v>
      </c>
      <c r="Q27" s="22">
        <f>IF($I$56=1,(FLOOR(P27,1)+MOD(P27,1)*0.12),+P27)</f>
        <v>260</v>
      </c>
      <c r="R27" s="103">
        <f>IF($C$56=1,(FLOOR(C27,1)+MOD(C27,1)/0.12),+C27)</f>
        <v>21.666666666666668</v>
      </c>
      <c r="S27" s="22">
        <f>+R27*$G$62/I$16*$M$72</f>
        <v>5.416666666666667</v>
      </c>
      <c r="T27" s="22">
        <f>IF($I$66=1,(FLOOR(S27,1)+MOD(S27,1)*0.12),+S27)</f>
        <v>5.416666666666667</v>
      </c>
      <c r="U27" s="22"/>
    </row>
    <row r="28" spans="2:21" ht="12.75">
      <c r="B28" s="3" t="s">
        <v>90</v>
      </c>
      <c r="C28" s="11">
        <v>63</v>
      </c>
      <c r="F28" s="7">
        <f t="shared" si="0"/>
        <v>755.9999999999999</v>
      </c>
      <c r="I28" s="7">
        <f t="shared" si="1"/>
        <v>15.75</v>
      </c>
      <c r="N28" s="22"/>
      <c r="O28" s="103">
        <f>IF($C$56=1,(FLOOR(C28,1)+MOD(C28,1)/0.12),+C28)</f>
        <v>63</v>
      </c>
      <c r="P28" s="22">
        <f>+O28*$G$62/F$16*$M$62</f>
        <v>755.9999999999999</v>
      </c>
      <c r="Q28" s="22">
        <f>IF($I$56=1,(FLOOR(P28,1)+MOD(P28,1)*0.12),+P28)</f>
        <v>755.9999999999999</v>
      </c>
      <c r="R28" s="103">
        <f>IF($C$56=1,(FLOOR(C28,1)+MOD(C28,1)/0.12),+C28)</f>
        <v>63</v>
      </c>
      <c r="S28" s="22">
        <f>+R28*$G$62/I$16*$M$72</f>
        <v>15.75</v>
      </c>
      <c r="T28" s="22">
        <f>IF($I$66=1,(FLOOR(S28,1)+MOD(S28,1)*0.12),+S28)</f>
        <v>15.75</v>
      </c>
      <c r="U28" s="22"/>
    </row>
    <row r="29" spans="2:21" ht="12.75">
      <c r="B29" s="3" t="s">
        <v>91</v>
      </c>
      <c r="C29" s="11">
        <v>18.25</v>
      </c>
      <c r="F29" s="7">
        <f t="shared" si="0"/>
        <v>218.99999999999997</v>
      </c>
      <c r="I29" s="7">
        <f t="shared" si="1"/>
        <v>4.562499999999999</v>
      </c>
      <c r="N29" s="22"/>
      <c r="O29" s="103">
        <f>IF($C$56=1,(FLOOR(C29,1)+MOD(C29,1)/0.12),+C29)</f>
        <v>18.25</v>
      </c>
      <c r="P29" s="22">
        <f>+O29*$G$62/F$16*$M$62</f>
        <v>218.99999999999997</v>
      </c>
      <c r="Q29" s="22">
        <f>IF($I$56=1,(FLOOR(P29,1)+MOD(P29,1)*0.12),+P29)</f>
        <v>218.99999999999997</v>
      </c>
      <c r="R29" s="103">
        <f>IF($C$56=1,(FLOOR(C29,1)+MOD(C29,1)/0.12),+C29)</f>
        <v>18.25</v>
      </c>
      <c r="S29" s="22">
        <f>+R29*$G$62/I$16*$M$72</f>
        <v>4.562499999999999</v>
      </c>
      <c r="T29" s="22">
        <f>IF($I$66=1,(FLOOR(S29,1)+MOD(S29,1)*0.12),+S29)</f>
        <v>4.562499999999999</v>
      </c>
      <c r="U29" s="22"/>
    </row>
    <row r="30" spans="2:21" ht="12.75">
      <c r="B30" s="3" t="s">
        <v>92</v>
      </c>
      <c r="C30" s="11">
        <f>81+7/12</f>
        <v>81.58333333333333</v>
      </c>
      <c r="F30" s="7">
        <f t="shared" si="0"/>
        <v>978.9999999999999</v>
      </c>
      <c r="I30" s="7">
        <f t="shared" si="1"/>
        <v>20.395833333333332</v>
      </c>
      <c r="N30" s="22"/>
      <c r="O30" s="103">
        <f>IF($C$56=1,(FLOOR(C30,1)+MOD(C30,1)/0.12),+C30)</f>
        <v>81.58333333333333</v>
      </c>
      <c r="P30" s="22">
        <f>+O30*$G$62/F$16*$M$62</f>
        <v>978.9999999999999</v>
      </c>
      <c r="Q30" s="22">
        <f>IF($I$56=1,(FLOOR(P30,1)+MOD(P30,1)*0.12),+P30)</f>
        <v>978.9999999999999</v>
      </c>
      <c r="R30" s="103">
        <f>IF($C$56=1,(FLOOR(C30,1)+MOD(C30,1)/0.12),+C30)</f>
        <v>81.58333333333333</v>
      </c>
      <c r="S30" s="22">
        <f>+R30*$G$62/I$16*$M$72</f>
        <v>20.395833333333332</v>
      </c>
      <c r="T30" s="22">
        <f>IF($I$66=1,(FLOOR(S30,1)+MOD(S30,1)*0.12),+S30)</f>
        <v>20.395833333333332</v>
      </c>
      <c r="U30" s="22"/>
    </row>
    <row r="31" spans="2:21" ht="12.75">
      <c r="B31" s="3" t="s">
        <v>95</v>
      </c>
      <c r="C31" s="11">
        <v>39</v>
      </c>
      <c r="F31" s="7">
        <f t="shared" si="0"/>
        <v>467.99999999999994</v>
      </c>
      <c r="I31" s="7">
        <f t="shared" si="1"/>
        <v>9.75</v>
      </c>
      <c r="N31" s="22"/>
      <c r="O31" s="103">
        <f>IF($C$56=1,(FLOOR(C31,1)+MOD(C31,1)/0.12),+C31)</f>
        <v>39</v>
      </c>
      <c r="P31" s="22">
        <f>+O31*$G$62/F$16*$M$62</f>
        <v>467.99999999999994</v>
      </c>
      <c r="Q31" s="22">
        <f>IF($I$56=1,(FLOOR(P31,1)+MOD(P31,1)*0.12),+P31)</f>
        <v>467.99999999999994</v>
      </c>
      <c r="R31" s="103">
        <f>IF($C$56=1,(FLOOR(C31,1)+MOD(C31,1)/0.12),+C31)</f>
        <v>39</v>
      </c>
      <c r="S31" s="22">
        <f>+R31*$G$62/I$16*$M$72</f>
        <v>9.75</v>
      </c>
      <c r="T31" s="22">
        <f>IF($I$66=1,(FLOOR(S31,1)+MOD(S31,1)*0.12),+S31)</f>
        <v>9.75</v>
      </c>
      <c r="U31" s="22"/>
    </row>
    <row r="32" spans="2:21" ht="12.75">
      <c r="B32" s="3" t="s">
        <v>94</v>
      </c>
      <c r="C32" s="11">
        <f>228/12</f>
        <v>19</v>
      </c>
      <c r="F32" s="7">
        <f t="shared" si="0"/>
        <v>227.99999999999997</v>
      </c>
      <c r="I32" s="7">
        <f t="shared" si="1"/>
        <v>4.749999999999999</v>
      </c>
      <c r="N32" s="22"/>
      <c r="O32" s="103">
        <f>IF($C$56=1,(FLOOR(C32,1)+MOD(C32,1)/0.12),+C32)</f>
        <v>19</v>
      </c>
      <c r="P32" s="22">
        <f>+O32*$G$62/F$16*$M$62</f>
        <v>227.99999999999997</v>
      </c>
      <c r="Q32" s="22">
        <f>IF($I$56=1,(FLOOR(P32,1)+MOD(P32,1)*0.12),+P32)</f>
        <v>227.99999999999997</v>
      </c>
      <c r="R32" s="103">
        <f>IF($C$56=1,(FLOOR(C32,1)+MOD(C32,1)/0.12),+C32)</f>
        <v>19</v>
      </c>
      <c r="S32" s="22">
        <f>+R32*$G$62/I$16*$M$72</f>
        <v>4.749999999999999</v>
      </c>
      <c r="T32" s="22">
        <f>IF($I$66=1,(FLOOR(S32,1)+MOD(S32,1)*0.12),+S32)</f>
        <v>4.749999999999999</v>
      </c>
      <c r="U32" s="22"/>
    </row>
    <row r="33" spans="2:21" ht="12.75">
      <c r="B33" s="3" t="s">
        <v>93</v>
      </c>
      <c r="C33" s="11">
        <f>58+7/12</f>
        <v>58.583333333333336</v>
      </c>
      <c r="F33" s="7">
        <f t="shared" si="0"/>
        <v>703</v>
      </c>
      <c r="I33" s="7">
        <f t="shared" si="1"/>
        <v>14.645833333333334</v>
      </c>
      <c r="N33" s="22"/>
      <c r="O33" s="103">
        <f>IF($C$56=1,(FLOOR(C33,1)+MOD(C33,1)/0.12),+C33)</f>
        <v>58.583333333333336</v>
      </c>
      <c r="P33" s="22">
        <f>+O33*$G$62/F$16*$M$62</f>
        <v>703</v>
      </c>
      <c r="Q33" s="22">
        <f>IF($I$56=1,(FLOOR(P33,1)+MOD(P33,1)*0.12),+P33)</f>
        <v>703</v>
      </c>
      <c r="R33" s="103">
        <f>IF($C$56=1,(FLOOR(C33,1)+MOD(C33,1)/0.12),+C33)</f>
        <v>58.583333333333336</v>
      </c>
      <c r="S33" s="22">
        <f>+R33*$G$62/I$16*$M$72</f>
        <v>14.645833333333334</v>
      </c>
      <c r="T33" s="22">
        <f>IF($I$66=1,(FLOOR(S33,1)+MOD(S33,1)*0.12),+S33)</f>
        <v>14.645833333333334</v>
      </c>
      <c r="U33" s="22"/>
    </row>
    <row r="34" spans="2:21" ht="12.75">
      <c r="B34" s="3" t="s">
        <v>96</v>
      </c>
      <c r="C34" s="11">
        <v>3</v>
      </c>
      <c r="F34" s="7">
        <f t="shared" si="0"/>
        <v>35.99999999999999</v>
      </c>
      <c r="I34" s="7">
        <f t="shared" si="1"/>
        <v>0.75</v>
      </c>
      <c r="N34" s="22"/>
      <c r="O34" s="103">
        <f>IF($C$56=1,(FLOOR(C34,1)+MOD(C34,1)/0.12),+C34)</f>
        <v>3</v>
      </c>
      <c r="P34" s="22">
        <f>+O34*$G$62/F$16*$M$62</f>
        <v>35.99999999999999</v>
      </c>
      <c r="Q34" s="22">
        <f>IF($I$56=1,(FLOOR(P34,1)+MOD(P34,1)*0.12),+P34)</f>
        <v>35.99999999999999</v>
      </c>
      <c r="R34" s="103">
        <f>IF($C$56=1,(FLOOR(C34,1)+MOD(C34,1)/0.12),+C34)</f>
        <v>3</v>
      </c>
      <c r="S34" s="22">
        <f>+R34*$G$62/I$16*$M$72</f>
        <v>0.75</v>
      </c>
      <c r="T34" s="22">
        <f>IF($I$66=1,(FLOOR(S34,1)+MOD(S34,1)*0.12),+S34)</f>
        <v>0.75</v>
      </c>
      <c r="U34" s="22"/>
    </row>
    <row r="35" spans="2:21" ht="12.75">
      <c r="B35" s="3" t="s">
        <v>97</v>
      </c>
      <c r="C35" s="11">
        <f>336/12</f>
        <v>28</v>
      </c>
      <c r="F35" s="7">
        <f t="shared" si="0"/>
        <v>336</v>
      </c>
      <c r="I35" s="7">
        <f t="shared" si="1"/>
        <v>7</v>
      </c>
      <c r="N35" s="22"/>
      <c r="O35" s="103">
        <f>IF($C$56=1,(FLOOR(C35,1)+MOD(C35,1)/0.12),+C35)</f>
        <v>28</v>
      </c>
      <c r="P35" s="22">
        <f>+O35*$G$62/F$16*$M$62</f>
        <v>336</v>
      </c>
      <c r="Q35" s="22">
        <f>IF($I$56=1,(FLOOR(P35,1)+MOD(P35,1)*0.12),+P35)</f>
        <v>336</v>
      </c>
      <c r="R35" s="103">
        <f>IF($C$56=1,(FLOOR(C35,1)+MOD(C35,1)/0.12),+C35)</f>
        <v>28</v>
      </c>
      <c r="S35" s="22">
        <f>+R35*$G$62/I$16*$M$72</f>
        <v>7</v>
      </c>
      <c r="T35" s="22">
        <f>IF($I$66=1,(FLOOR(S35,1)+MOD(S35,1)*0.12),+S35)</f>
        <v>7</v>
      </c>
      <c r="U35" s="22"/>
    </row>
    <row r="36" spans="2:21" ht="12.75">
      <c r="B36" s="3" t="s">
        <v>98</v>
      </c>
      <c r="C36" s="11">
        <f>(1541-112)/12</f>
        <v>119.08333333333333</v>
      </c>
      <c r="F36" s="7">
        <f t="shared" si="0"/>
        <v>1428.9999999999998</v>
      </c>
      <c r="I36" s="7">
        <f t="shared" si="1"/>
        <v>29.77083333333333</v>
      </c>
      <c r="N36" s="22"/>
      <c r="O36" s="103">
        <f>IF($C$56=1,(FLOOR(C36,1)+MOD(C36,1)/0.12),+C36)</f>
        <v>119.08333333333333</v>
      </c>
      <c r="P36" s="22">
        <f>+O36*$G$62/F$16*$M$62</f>
        <v>1428.9999999999998</v>
      </c>
      <c r="Q36" s="22">
        <f>IF($I$56=1,(FLOOR(P36,1)+MOD(P36,1)*0.12),+P36)</f>
        <v>1428.9999999999998</v>
      </c>
      <c r="R36" s="103">
        <f>IF($C$56=1,(FLOOR(C36,1)+MOD(C36,1)/0.12),+C36)</f>
        <v>119.08333333333333</v>
      </c>
      <c r="S36" s="22">
        <f>+R36*$G$62/I$16*$M$72</f>
        <v>29.77083333333333</v>
      </c>
      <c r="T36" s="22">
        <f>IF($I$66=1,(FLOOR(S36,1)+MOD(S36,1)*0.12),+S36)</f>
        <v>29.77083333333333</v>
      </c>
      <c r="U36" s="22"/>
    </row>
    <row r="37" spans="2:21" ht="12.75">
      <c r="B37" s="3"/>
      <c r="C37" s="11"/>
      <c r="F37" s="7" t="str">
        <f aca="true" t="shared" si="2" ref="F37:F48">IF(+Q37&lt;0.00001,"  ",+Q37)</f>
        <v>  </v>
      </c>
      <c r="I37" s="7" t="str">
        <f aca="true" t="shared" si="3" ref="I37:I48">IF(+T37&lt;0.00001,"  ",+T37)</f>
        <v>  </v>
      </c>
      <c r="N37" s="22"/>
      <c r="O37" s="103">
        <f aca="true" t="shared" si="4" ref="O37:O44">IF($C$56=1,(FLOOR(C37,1)+MOD(C37,1)/0.12),+C37)</f>
        <v>0</v>
      </c>
      <c r="P37" s="22">
        <f aca="true" t="shared" si="5" ref="P37:P44">+O37*$G$62/F$16*$M$62</f>
        <v>0</v>
      </c>
      <c r="Q37" s="22">
        <f aca="true" t="shared" si="6" ref="Q37:Q44">IF($I$56=1,(FLOOR(P37,1)+MOD(P37,1)*0.12),+P37)</f>
        <v>0</v>
      </c>
      <c r="R37" s="103">
        <f aca="true" t="shared" si="7" ref="R37:R44">IF($C$56=1,(FLOOR(C37,1)+MOD(C37,1)/0.12),+C37)</f>
        <v>0</v>
      </c>
      <c r="S37" s="22">
        <f aca="true" t="shared" si="8" ref="S37:S44">+R37*$G$62/I$16*$M$72</f>
        <v>0</v>
      </c>
      <c r="T37" s="22">
        <f aca="true" t="shared" si="9" ref="T37:T44">IF($I$66=1,(FLOOR(S37,1)+MOD(S37,1)*0.12),+S37)</f>
        <v>0</v>
      </c>
      <c r="U37" s="22"/>
    </row>
    <row r="38" spans="2:21" ht="12.75">
      <c r="B38" s="3"/>
      <c r="C38" s="11"/>
      <c r="F38" s="7" t="str">
        <f t="shared" si="2"/>
        <v>  </v>
      </c>
      <c r="I38" s="7" t="str">
        <f t="shared" si="3"/>
        <v>  </v>
      </c>
      <c r="N38" s="22"/>
      <c r="O38" s="103">
        <f t="shared" si="4"/>
        <v>0</v>
      </c>
      <c r="P38" s="22">
        <f t="shared" si="5"/>
        <v>0</v>
      </c>
      <c r="Q38" s="22">
        <f t="shared" si="6"/>
        <v>0</v>
      </c>
      <c r="R38" s="103">
        <f t="shared" si="7"/>
        <v>0</v>
      </c>
      <c r="S38" s="22">
        <f t="shared" si="8"/>
        <v>0</v>
      </c>
      <c r="T38" s="22">
        <f t="shared" si="9"/>
        <v>0</v>
      </c>
      <c r="U38" s="22"/>
    </row>
    <row r="39" spans="2:21" ht="12.75">
      <c r="B39" s="3"/>
      <c r="C39" s="11"/>
      <c r="F39" s="7" t="str">
        <f t="shared" si="2"/>
        <v>  </v>
      </c>
      <c r="I39" s="7" t="str">
        <f t="shared" si="3"/>
        <v>  </v>
      </c>
      <c r="N39" s="22"/>
      <c r="O39" s="103">
        <f t="shared" si="4"/>
        <v>0</v>
      </c>
      <c r="P39" s="22">
        <f t="shared" si="5"/>
        <v>0</v>
      </c>
      <c r="Q39" s="22">
        <f t="shared" si="6"/>
        <v>0</v>
      </c>
      <c r="R39" s="103">
        <f t="shared" si="7"/>
        <v>0</v>
      </c>
      <c r="S39" s="22">
        <f t="shared" si="8"/>
        <v>0</v>
      </c>
      <c r="T39" s="22">
        <f t="shared" si="9"/>
        <v>0</v>
      </c>
      <c r="U39" s="22"/>
    </row>
    <row r="40" spans="2:21" ht="12.75">
      <c r="B40" s="3"/>
      <c r="C40" s="11"/>
      <c r="F40" s="7" t="str">
        <f t="shared" si="2"/>
        <v>  </v>
      </c>
      <c r="I40" s="7" t="str">
        <f t="shared" si="3"/>
        <v>  </v>
      </c>
      <c r="N40" s="22"/>
      <c r="O40" s="103">
        <f t="shared" si="4"/>
        <v>0</v>
      </c>
      <c r="P40" s="22">
        <f t="shared" si="5"/>
        <v>0</v>
      </c>
      <c r="Q40" s="22">
        <f t="shared" si="6"/>
        <v>0</v>
      </c>
      <c r="R40" s="103">
        <f t="shared" si="7"/>
        <v>0</v>
      </c>
      <c r="S40" s="22">
        <f t="shared" si="8"/>
        <v>0</v>
      </c>
      <c r="T40" s="22">
        <f t="shared" si="9"/>
        <v>0</v>
      </c>
      <c r="U40" s="22"/>
    </row>
    <row r="41" spans="2:21" ht="12.75">
      <c r="B41" s="3"/>
      <c r="C41" s="11"/>
      <c r="F41" s="7" t="str">
        <f t="shared" si="2"/>
        <v>  </v>
      </c>
      <c r="I41" s="7" t="str">
        <f t="shared" si="3"/>
        <v>  </v>
      </c>
      <c r="N41" s="22"/>
      <c r="O41" s="103">
        <f t="shared" si="4"/>
        <v>0</v>
      </c>
      <c r="P41" s="22">
        <f t="shared" si="5"/>
        <v>0</v>
      </c>
      <c r="Q41" s="22">
        <f t="shared" si="6"/>
        <v>0</v>
      </c>
      <c r="R41" s="103">
        <f t="shared" si="7"/>
        <v>0</v>
      </c>
      <c r="S41" s="22">
        <f t="shared" si="8"/>
        <v>0</v>
      </c>
      <c r="T41" s="22">
        <f t="shared" si="9"/>
        <v>0</v>
      </c>
      <c r="U41" s="22"/>
    </row>
    <row r="42" spans="2:21" ht="12.75">
      <c r="B42" s="3"/>
      <c r="C42" s="11"/>
      <c r="F42" s="7" t="str">
        <f t="shared" si="2"/>
        <v>  </v>
      </c>
      <c r="I42" s="7" t="str">
        <f t="shared" si="3"/>
        <v>  </v>
      </c>
      <c r="N42" s="22"/>
      <c r="O42" s="103">
        <f t="shared" si="4"/>
        <v>0</v>
      </c>
      <c r="P42" s="22">
        <f t="shared" si="5"/>
        <v>0</v>
      </c>
      <c r="Q42" s="22">
        <f t="shared" si="6"/>
        <v>0</v>
      </c>
      <c r="R42" s="103">
        <f t="shared" si="7"/>
        <v>0</v>
      </c>
      <c r="S42" s="22">
        <f t="shared" si="8"/>
        <v>0</v>
      </c>
      <c r="T42" s="22">
        <f t="shared" si="9"/>
        <v>0</v>
      </c>
      <c r="U42" s="22"/>
    </row>
    <row r="43" spans="2:21" ht="12.75">
      <c r="B43" s="3"/>
      <c r="C43" s="11"/>
      <c r="F43" s="7" t="str">
        <f t="shared" si="2"/>
        <v>  </v>
      </c>
      <c r="I43" s="7" t="str">
        <f t="shared" si="3"/>
        <v>  </v>
      </c>
      <c r="N43" s="22"/>
      <c r="O43" s="103">
        <f t="shared" si="4"/>
        <v>0</v>
      </c>
      <c r="P43" s="22">
        <f t="shared" si="5"/>
        <v>0</v>
      </c>
      <c r="Q43" s="22">
        <f t="shared" si="6"/>
        <v>0</v>
      </c>
      <c r="R43" s="103">
        <f t="shared" si="7"/>
        <v>0</v>
      </c>
      <c r="S43" s="22">
        <f t="shared" si="8"/>
        <v>0</v>
      </c>
      <c r="T43" s="22">
        <f t="shared" si="9"/>
        <v>0</v>
      </c>
      <c r="U43" s="22"/>
    </row>
    <row r="44" spans="2:21" ht="12.75">
      <c r="B44" s="3"/>
      <c r="C44" s="11"/>
      <c r="F44" s="7" t="str">
        <f t="shared" si="2"/>
        <v>  </v>
      </c>
      <c r="I44" s="7" t="str">
        <f t="shared" si="3"/>
        <v>  </v>
      </c>
      <c r="N44" s="22"/>
      <c r="O44" s="103">
        <f t="shared" si="4"/>
        <v>0</v>
      </c>
      <c r="P44" s="22">
        <f t="shared" si="5"/>
        <v>0</v>
      </c>
      <c r="Q44" s="22">
        <f t="shared" si="6"/>
        <v>0</v>
      </c>
      <c r="R44" s="103">
        <f t="shared" si="7"/>
        <v>0</v>
      </c>
      <c r="S44" s="22">
        <f t="shared" si="8"/>
        <v>0</v>
      </c>
      <c r="T44" s="22">
        <f t="shared" si="9"/>
        <v>0</v>
      </c>
      <c r="U44" s="22"/>
    </row>
    <row r="45" spans="2:21" ht="12.75">
      <c r="B45" s="3"/>
      <c r="C45" s="11"/>
      <c r="F45" s="7" t="str">
        <f t="shared" si="2"/>
        <v>  </v>
      </c>
      <c r="I45" s="7" t="str">
        <f t="shared" si="3"/>
        <v>  </v>
      </c>
      <c r="N45" s="22"/>
      <c r="O45" s="103">
        <f>IF($C$56=1,(FLOOR(C45,1)+MOD(C45,1)/0.12),+C45)</f>
        <v>0</v>
      </c>
      <c r="P45" s="22">
        <f>+O45*$G$62/F$16*$M$62</f>
        <v>0</v>
      </c>
      <c r="Q45" s="22">
        <f>IF($I$56=1,(FLOOR(P45,1)+MOD(P45,1)*0.12),+P45)</f>
        <v>0</v>
      </c>
      <c r="R45" s="103">
        <f>IF($C$56=1,(FLOOR(C45,1)+MOD(C45,1)/0.12),+C45)</f>
        <v>0</v>
      </c>
      <c r="S45" s="22">
        <f>+R45*$G$62/I$16*$M$72</f>
        <v>0</v>
      </c>
      <c r="T45" s="22">
        <f>IF($I$66=1,(FLOOR(S45,1)+MOD(S45,1)*0.12),+S45)</f>
        <v>0</v>
      </c>
      <c r="U45" s="22"/>
    </row>
    <row r="46" spans="2:21" ht="12.75">
      <c r="B46" s="3"/>
      <c r="C46" s="11"/>
      <c r="F46" s="7" t="str">
        <f t="shared" si="2"/>
        <v>  </v>
      </c>
      <c r="I46" s="7" t="str">
        <f t="shared" si="3"/>
        <v>  </v>
      </c>
      <c r="N46" s="22"/>
      <c r="O46" s="103">
        <f>IF($C$56=1,(FLOOR(C46,1)+MOD(C46,1)/0.12),+C46)</f>
        <v>0</v>
      </c>
      <c r="P46" s="22">
        <f>+O46*$G$62/F$16*$M$62</f>
        <v>0</v>
      </c>
      <c r="Q46" s="22">
        <f>IF($I$56=1,(FLOOR(P46,1)+MOD(P46,1)*0.12),+P46)</f>
        <v>0</v>
      </c>
      <c r="R46" s="103">
        <f>IF($C$56=1,(FLOOR(C46,1)+MOD(C46,1)/0.12),+C46)</f>
        <v>0</v>
      </c>
      <c r="S46" s="22">
        <f>+R46*$G$62/I$16*$M$72</f>
        <v>0</v>
      </c>
      <c r="T46" s="22">
        <f>IF($I$66=1,(FLOOR(S46,1)+MOD(S46,1)*0.12),+S46)</f>
        <v>0</v>
      </c>
      <c r="U46" s="22"/>
    </row>
    <row r="47" spans="2:21" ht="12.75">
      <c r="B47" s="3"/>
      <c r="C47" s="11"/>
      <c r="F47" s="7" t="str">
        <f t="shared" si="2"/>
        <v>  </v>
      </c>
      <c r="I47" s="7" t="str">
        <f t="shared" si="3"/>
        <v>  </v>
      </c>
      <c r="N47" s="22"/>
      <c r="O47" s="103">
        <f>IF($C$56=1,(FLOOR(C47,1)+MOD(C47,1)/0.12),+C47)</f>
        <v>0</v>
      </c>
      <c r="P47" s="22">
        <f>+O47*$G$62/F$16*$M$62</f>
        <v>0</v>
      </c>
      <c r="Q47" s="22">
        <f>IF($I$56=1,(FLOOR(P47,1)+MOD(P47,1)*0.12),+P47)</f>
        <v>0</v>
      </c>
      <c r="R47" s="103">
        <f>IF($C$56=1,(FLOOR(C47,1)+MOD(C47,1)/0.12),+C47)</f>
        <v>0</v>
      </c>
      <c r="S47" s="22">
        <f>+R47*$G$62/I$16*$M$72</f>
        <v>0</v>
      </c>
      <c r="T47" s="22">
        <f>IF($I$66=1,(FLOOR(S47,1)+MOD(S47,1)*0.12),+S47)</f>
        <v>0</v>
      </c>
      <c r="U47" s="22"/>
    </row>
    <row r="48" spans="2:21" ht="12.75">
      <c r="B48" s="3"/>
      <c r="C48" s="11"/>
      <c r="F48" s="7" t="str">
        <f t="shared" si="2"/>
        <v>  </v>
      </c>
      <c r="I48" s="7" t="str">
        <f t="shared" si="3"/>
        <v>  </v>
      </c>
      <c r="N48" s="22"/>
      <c r="O48" s="103">
        <f>IF($C$56=1,(FLOOR(C48,1)+MOD(C48,1)/0.12),+C48)</f>
        <v>0</v>
      </c>
      <c r="P48" s="22">
        <f>+O48*$G$62/F$16*$M$62</f>
        <v>0</v>
      </c>
      <c r="Q48" s="22">
        <f>IF($I$56=1,(FLOOR(P48,1)+MOD(P48,1)*0.12),+P48)</f>
        <v>0</v>
      </c>
      <c r="R48" s="103">
        <f>IF($C$56=1,(FLOOR(C48,1)+MOD(C48,1)/0.12),+C48)</f>
        <v>0</v>
      </c>
      <c r="S48" s="22">
        <f>+R48*$G$62/I$16*$M$72</f>
        <v>0</v>
      </c>
      <c r="T48" s="22">
        <f>IF($I$66=1,(FLOOR(S48,1)+MOD(S48,1)*0.12),+S48)</f>
        <v>0</v>
      </c>
      <c r="U48" s="22"/>
    </row>
    <row r="49" spans="14:21" ht="12.75">
      <c r="N49" s="22"/>
      <c r="O49" s="103"/>
      <c r="P49" s="22"/>
      <c r="Q49" s="22"/>
      <c r="R49" s="22"/>
      <c r="S49" s="22"/>
      <c r="T49" s="22"/>
      <c r="U49" s="22"/>
    </row>
    <row r="50" spans="14:21" ht="12.75">
      <c r="N50" s="22"/>
      <c r="O50" s="103"/>
      <c r="P50" s="22"/>
      <c r="Q50" s="22"/>
      <c r="R50" s="22"/>
      <c r="S50" s="22"/>
      <c r="T50" s="22"/>
      <c r="U50" s="22"/>
    </row>
    <row r="51" spans="14:21" ht="12.75">
      <c r="N51" s="22"/>
      <c r="O51" s="103"/>
      <c r="P51" s="22"/>
      <c r="Q51" s="22"/>
      <c r="R51" s="22"/>
      <c r="S51" s="22"/>
      <c r="T51" s="22"/>
      <c r="U51" s="22"/>
    </row>
    <row r="52" spans="14:21" ht="12.75">
      <c r="N52" s="22"/>
      <c r="O52" s="103"/>
      <c r="P52" s="22"/>
      <c r="Q52" s="22"/>
      <c r="R52" s="22"/>
      <c r="S52" s="22"/>
      <c r="T52" s="22"/>
      <c r="U52" s="22"/>
    </row>
    <row r="53" spans="3:9" ht="12.75">
      <c r="C53" s="1" t="s">
        <v>4</v>
      </c>
      <c r="I53" s="1" t="s">
        <v>4</v>
      </c>
    </row>
    <row r="54" spans="3:9" ht="12.75">
      <c r="C54" s="1" t="s">
        <v>12</v>
      </c>
      <c r="I54" s="1" t="s">
        <v>14</v>
      </c>
    </row>
    <row r="55" spans="3:9" ht="12.75">
      <c r="C55" s="1"/>
      <c r="I55" s="1"/>
    </row>
    <row r="56" spans="3:13" ht="17.25" customHeight="1">
      <c r="C56" s="4"/>
      <c r="E56" t="s">
        <v>8</v>
      </c>
      <c r="F56" s="8">
        <v>30.48</v>
      </c>
      <c r="G56" s="8">
        <f>F56*C56</f>
        <v>0</v>
      </c>
      <c r="I56" s="4"/>
      <c r="K56" t="s">
        <v>8</v>
      </c>
      <c r="L56" s="8">
        <f>1/30.48</f>
        <v>0.03280839895013123</v>
      </c>
      <c r="M56" s="8">
        <f>L56*I56</f>
        <v>0</v>
      </c>
    </row>
    <row r="57" spans="3:13" ht="12.75">
      <c r="C57" s="4"/>
      <c r="E57" t="s">
        <v>5</v>
      </c>
      <c r="F57" s="8">
        <v>2.54</v>
      </c>
      <c r="G57" s="8">
        <f>F57*C57</f>
        <v>0</v>
      </c>
      <c r="I57" s="4">
        <v>1</v>
      </c>
      <c r="K57" t="s">
        <v>5</v>
      </c>
      <c r="L57" s="8">
        <f>1/2.54</f>
        <v>0.39370078740157477</v>
      </c>
      <c r="M57" s="8">
        <f>L57*I57</f>
        <v>0.39370078740157477</v>
      </c>
    </row>
    <row r="58" spans="3:13" ht="12.75">
      <c r="C58" s="4"/>
      <c r="E58" t="s">
        <v>6</v>
      </c>
      <c r="F58" s="8">
        <v>100</v>
      </c>
      <c r="G58" s="8">
        <f>F58*C58</f>
        <v>0</v>
      </c>
      <c r="I58" s="4"/>
      <c r="K58" t="s">
        <v>6</v>
      </c>
      <c r="L58" s="8">
        <f>1/100</f>
        <v>0.01</v>
      </c>
      <c r="M58" s="8">
        <f>L58*I58</f>
        <v>0</v>
      </c>
    </row>
    <row r="59" spans="3:13" ht="12.75">
      <c r="C59" s="4"/>
      <c r="E59" t="s">
        <v>7</v>
      </c>
      <c r="F59" s="8">
        <v>1</v>
      </c>
      <c r="G59" s="8">
        <f>F59*C59</f>
        <v>0</v>
      </c>
      <c r="I59" s="4"/>
      <c r="K59" t="s">
        <v>7</v>
      </c>
      <c r="L59" s="8">
        <f>1/1</f>
        <v>1</v>
      </c>
      <c r="M59" s="8">
        <f>L59*I59</f>
        <v>0</v>
      </c>
    </row>
    <row r="60" spans="3:13" ht="12.75">
      <c r="C60" s="4">
        <v>1</v>
      </c>
      <c r="E60" t="s">
        <v>9</v>
      </c>
      <c r="F60" s="8">
        <v>30.48</v>
      </c>
      <c r="G60" s="8">
        <f>F60*C60</f>
        <v>30.48</v>
      </c>
      <c r="I60" s="4"/>
      <c r="K60" t="s">
        <v>9</v>
      </c>
      <c r="L60" s="8">
        <f>1/30.48</f>
        <v>0.03280839895013123</v>
      </c>
      <c r="M60" s="8">
        <f>L60*I60</f>
        <v>0</v>
      </c>
    </row>
    <row r="61" spans="6:13" ht="12.75">
      <c r="F61" s="8"/>
      <c r="G61" s="8"/>
      <c r="L61" s="8"/>
      <c r="M61" s="8"/>
    </row>
    <row r="62" spans="3:13" ht="12.75">
      <c r="C62" s="2" t="str">
        <f>IF(SUM(C56:C60)&gt;1,"BAD INPUT! Choose only 1 input!!!!"," ")</f>
        <v> </v>
      </c>
      <c r="F62" s="8"/>
      <c r="G62" s="8">
        <f>SUM(G56:G60)</f>
        <v>30.48</v>
      </c>
      <c r="I62" s="2" t="str">
        <f>IF(SUM(I56:I60)&gt;1,"BAD INPUT! Choose only 1 input!!!!"," ")</f>
        <v> </v>
      </c>
      <c r="L62" s="8"/>
      <c r="M62" s="8">
        <f>SUM(M56:M60)</f>
        <v>0.39370078740157477</v>
      </c>
    </row>
    <row r="63" ht="12.75">
      <c r="I63" s="1" t="s">
        <v>4</v>
      </c>
    </row>
    <row r="64" ht="12.75">
      <c r="I64" s="1" t="s">
        <v>20</v>
      </c>
    </row>
    <row r="65" ht="12.75">
      <c r="I65" s="1"/>
    </row>
    <row r="66" spans="9:13" ht="12.75">
      <c r="I66" s="4"/>
      <c r="K66" t="s">
        <v>8</v>
      </c>
      <c r="L66" s="8">
        <f>1/30.48</f>
        <v>0.03280839895013123</v>
      </c>
      <c r="M66" s="8">
        <f>L66*I66</f>
        <v>0</v>
      </c>
    </row>
    <row r="67" spans="9:13" ht="12.75">
      <c r="I67" s="4">
        <v>1</v>
      </c>
      <c r="K67" t="s">
        <v>5</v>
      </c>
      <c r="L67" s="8">
        <f>1/2.54</f>
        <v>0.39370078740157477</v>
      </c>
      <c r="M67" s="8">
        <f>L67*I67</f>
        <v>0.39370078740157477</v>
      </c>
    </row>
    <row r="68" spans="9:13" ht="12.75">
      <c r="I68" s="4"/>
      <c r="K68" t="s">
        <v>6</v>
      </c>
      <c r="L68" s="8">
        <f>1/100</f>
        <v>0.01</v>
      </c>
      <c r="M68" s="8">
        <f>L68*I68</f>
        <v>0</v>
      </c>
    </row>
    <row r="69" spans="9:13" ht="12.75">
      <c r="I69" s="4"/>
      <c r="K69" t="s">
        <v>7</v>
      </c>
      <c r="L69" s="8">
        <f>1/1</f>
        <v>1</v>
      </c>
      <c r="M69" s="8">
        <f>L69*I69</f>
        <v>0</v>
      </c>
    </row>
    <row r="70" spans="9:13" ht="12.75">
      <c r="I70" s="4"/>
      <c r="K70" t="s">
        <v>9</v>
      </c>
      <c r="L70" s="8">
        <f>1/30.48</f>
        <v>0.03280839895013123</v>
      </c>
      <c r="M70" s="8">
        <f>L70*I70</f>
        <v>0</v>
      </c>
    </row>
    <row r="71" spans="12:13" ht="12.75">
      <c r="L71" s="8"/>
      <c r="M71" s="8"/>
    </row>
    <row r="72" spans="9:13" ht="12.75">
      <c r="I72" s="2" t="str">
        <f>IF(SUM(I66:I70)&gt;1,"BAD INPUT! Choose only 1 input!!!!"," ")</f>
        <v> </v>
      </c>
      <c r="L72" s="8"/>
      <c r="M72" s="8">
        <f>SUM(M66:M70)</f>
        <v>0.39370078740157477</v>
      </c>
    </row>
    <row r="74" spans="9:13" ht="12.75">
      <c r="I74" s="2"/>
      <c r="L74" s="8"/>
      <c r="M74" s="8"/>
    </row>
  </sheetData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0">
      <selection activeCell="A20" sqref="A20"/>
    </sheetView>
  </sheetViews>
  <sheetFormatPr defaultColWidth="9.140625" defaultRowHeight="12.75"/>
  <cols>
    <col min="1" max="1" width="21.57421875" style="0" customWidth="1"/>
    <col min="2" max="2" width="14.421875" style="0" customWidth="1"/>
    <col min="6" max="6" width="32.7109375" style="0" customWidth="1"/>
  </cols>
  <sheetData>
    <row r="1" spans="1:9" ht="12.75">
      <c r="A1" s="12"/>
      <c r="B1" s="12" t="s">
        <v>25</v>
      </c>
      <c r="C1" s="12"/>
      <c r="D1" s="13"/>
      <c r="E1" s="12"/>
      <c r="F1" s="12"/>
      <c r="G1" s="12"/>
      <c r="H1" s="12"/>
      <c r="I1" s="12"/>
    </row>
    <row r="2" spans="1:9" ht="12.75">
      <c r="A2" s="12"/>
      <c r="B2" s="12"/>
      <c r="C2" s="12"/>
      <c r="D2" s="13"/>
      <c r="E2" s="12"/>
      <c r="F2" s="12"/>
      <c r="G2" s="12"/>
      <c r="H2" s="12"/>
      <c r="I2" s="12"/>
    </row>
    <row r="3" spans="1:9" ht="12.75">
      <c r="A3" s="12"/>
      <c r="B3" s="12" t="s">
        <v>26</v>
      </c>
      <c r="C3" s="14" t="s">
        <v>27</v>
      </c>
      <c r="D3" s="12"/>
      <c r="E3" s="12"/>
      <c r="F3" s="12"/>
      <c r="G3" s="12"/>
      <c r="H3" s="12"/>
      <c r="I3" s="12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12"/>
      <c r="B5" s="12"/>
      <c r="C5" s="15" t="s">
        <v>28</v>
      </c>
      <c r="D5" s="15" t="s">
        <v>29</v>
      </c>
      <c r="E5" s="15"/>
      <c r="F5" s="15"/>
      <c r="G5" s="15"/>
      <c r="H5" s="15"/>
      <c r="I5" s="12"/>
    </row>
    <row r="6" spans="1:9" ht="12.75">
      <c r="A6" s="12"/>
      <c r="B6" s="12" t="s">
        <v>30</v>
      </c>
      <c r="C6" s="16">
        <v>2</v>
      </c>
      <c r="D6" s="17">
        <f>C6/0.03937</f>
        <v>50.8001016002032</v>
      </c>
      <c r="E6" s="18"/>
      <c r="F6" s="18"/>
      <c r="G6" s="12"/>
      <c r="H6" s="12"/>
      <c r="I6" s="12"/>
    </row>
    <row r="7" spans="1:9" ht="12.75">
      <c r="A7" s="12"/>
      <c r="B7" s="12" t="s">
        <v>31</v>
      </c>
      <c r="C7" s="16">
        <v>5</v>
      </c>
      <c r="D7" s="17">
        <f>C7/0.03937</f>
        <v>127.000254000508</v>
      </c>
      <c r="E7" s="18"/>
      <c r="F7" s="18"/>
      <c r="G7" s="12"/>
      <c r="H7" s="12"/>
      <c r="I7" s="12"/>
    </row>
    <row r="8" spans="1:9" ht="12.75">
      <c r="A8" s="12"/>
      <c r="B8" s="12" t="s">
        <v>32</v>
      </c>
      <c r="C8" s="16">
        <v>3</v>
      </c>
      <c r="D8" s="17">
        <f>C8/0.03937</f>
        <v>76.2001524003048</v>
      </c>
      <c r="E8" s="18"/>
      <c r="F8" s="18"/>
      <c r="G8" s="12"/>
      <c r="H8" s="12"/>
      <c r="I8" s="12"/>
    </row>
    <row r="9" spans="1:9" ht="12.75">
      <c r="A9" s="12"/>
      <c r="B9" s="12" t="s">
        <v>33</v>
      </c>
      <c r="C9" s="16"/>
      <c r="D9" s="17">
        <f>C9/25.4</f>
        <v>0</v>
      </c>
      <c r="E9" s="12"/>
      <c r="F9" s="12"/>
      <c r="G9" s="12"/>
      <c r="H9" s="12"/>
      <c r="I9" s="12"/>
    </row>
    <row r="10" spans="1:9" ht="12.75">
      <c r="A10" s="12"/>
      <c r="B10" s="12"/>
      <c r="C10" s="12"/>
      <c r="D10" s="12"/>
      <c r="E10" s="12"/>
      <c r="F10" s="12"/>
      <c r="G10" s="12"/>
      <c r="H10" s="12"/>
      <c r="I10" s="12"/>
    </row>
    <row r="11" spans="1:9" ht="12.75">
      <c r="A11" s="12"/>
      <c r="B11" s="12"/>
      <c r="C11" s="14" t="s">
        <v>34</v>
      </c>
      <c r="D11" s="12"/>
      <c r="E11" s="12"/>
      <c r="F11" s="12"/>
      <c r="G11" s="12"/>
      <c r="H11" s="12"/>
      <c r="I11" s="12"/>
    </row>
    <row r="12" spans="1:9" ht="12.75">
      <c r="A12" s="12"/>
      <c r="B12" s="12"/>
      <c r="C12" s="15" t="s">
        <v>28</v>
      </c>
      <c r="D12" s="15" t="s">
        <v>29</v>
      </c>
      <c r="E12" s="12"/>
      <c r="F12" s="12"/>
      <c r="G12" s="12"/>
      <c r="H12" s="12"/>
      <c r="I12" s="12"/>
    </row>
    <row r="13" spans="1:9" ht="12.75">
      <c r="A13" s="12"/>
      <c r="B13" s="12" t="s">
        <v>35</v>
      </c>
      <c r="C13" s="19">
        <f>SQRT(POWER((C6/2),2)+POWER(((C8*C6)/(C7-C6)),2))</f>
        <v>2.23606797749979</v>
      </c>
      <c r="D13" s="17">
        <f>C13/0.03937</f>
        <v>56.7962402209751</v>
      </c>
      <c r="E13" s="18"/>
      <c r="F13" s="18"/>
      <c r="G13" s="12"/>
      <c r="H13" s="12"/>
      <c r="I13" s="12"/>
    </row>
    <row r="14" spans="1:9" ht="12.75">
      <c r="A14" s="12"/>
      <c r="B14" s="12" t="s">
        <v>36</v>
      </c>
      <c r="C14" s="19">
        <f>SQRT(POWER((C7/2),2)+POWER(((C8*C7)/(C7-C6)),2))</f>
        <v>5.5901699437494745</v>
      </c>
      <c r="D14" s="17">
        <f>C14/0.03937</f>
        <v>141.99060055243774</v>
      </c>
      <c r="E14" s="18"/>
      <c r="F14" s="18"/>
      <c r="G14" s="12"/>
      <c r="H14" s="12"/>
      <c r="I14" s="12"/>
    </row>
    <row r="15" spans="1:9" ht="12.75">
      <c r="A15" s="12"/>
      <c r="B15" s="12" t="s">
        <v>37</v>
      </c>
      <c r="C15" s="19">
        <f>180*(C7/C14)</f>
        <v>160.99689437998487</v>
      </c>
      <c r="D15" s="17">
        <f>180*(D7/D14)</f>
        <v>160.99689437998487</v>
      </c>
      <c r="E15" s="17"/>
      <c r="F15" s="17"/>
      <c r="G15" s="12"/>
      <c r="H15" s="12"/>
      <c r="I15" s="12"/>
    </row>
    <row r="16" spans="1:9" ht="12.75">
      <c r="A16" s="12"/>
      <c r="B16" s="12" t="s">
        <v>38</v>
      </c>
      <c r="C16" s="20">
        <f>TAN(C15)</f>
        <v>0.9807286521525646</v>
      </c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 t="s">
        <v>26</v>
      </c>
      <c r="C21" s="14" t="s">
        <v>39</v>
      </c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5" t="s">
        <v>29</v>
      </c>
      <c r="D23" s="15" t="s">
        <v>28</v>
      </c>
      <c r="E23" s="15"/>
      <c r="F23" s="15"/>
      <c r="G23" s="12"/>
      <c r="H23" s="12"/>
      <c r="I23" s="12"/>
    </row>
    <row r="24" spans="1:9" ht="12.75">
      <c r="A24" s="12"/>
      <c r="B24" s="12" t="s">
        <v>30</v>
      </c>
      <c r="C24" s="16">
        <v>7</v>
      </c>
      <c r="D24" s="17">
        <f>C24/25.4</f>
        <v>0.2755905511811024</v>
      </c>
      <c r="E24" s="18"/>
      <c r="F24" s="18"/>
      <c r="G24" s="12"/>
      <c r="H24" s="12"/>
      <c r="I24" s="12"/>
    </row>
    <row r="25" spans="1:9" ht="12.75">
      <c r="A25" s="12"/>
      <c r="B25" s="12" t="s">
        <v>31</v>
      </c>
      <c r="C25" s="16">
        <v>14.9</v>
      </c>
      <c r="D25" s="17">
        <f>C25/25.4</f>
        <v>0.5866141732283465</v>
      </c>
      <c r="E25" s="18"/>
      <c r="F25" s="18"/>
      <c r="G25" s="12"/>
      <c r="H25" s="12"/>
      <c r="I25" s="12"/>
    </row>
    <row r="26" spans="1:9" ht="12.75">
      <c r="A26" s="12"/>
      <c r="B26" s="12" t="s">
        <v>32</v>
      </c>
      <c r="C26" s="16">
        <v>11.68</v>
      </c>
      <c r="D26" s="17">
        <f>C26/25.4</f>
        <v>0.45984251968503936</v>
      </c>
      <c r="E26" s="18"/>
      <c r="F26" s="18"/>
      <c r="G26" s="12"/>
      <c r="H26" s="12"/>
      <c r="I26" s="12"/>
    </row>
    <row r="27" spans="1:9" ht="12.75">
      <c r="A27" s="12"/>
      <c r="B27" s="12" t="s">
        <v>40</v>
      </c>
      <c r="C27" s="16"/>
      <c r="D27" s="18">
        <f>C27/0.03937</f>
        <v>0</v>
      </c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2.75">
      <c r="A29" s="12"/>
      <c r="B29" s="12"/>
      <c r="C29" s="14" t="s">
        <v>34</v>
      </c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5" t="s">
        <v>29</v>
      </c>
      <c r="D30" s="15" t="s">
        <v>28</v>
      </c>
      <c r="E30" s="12"/>
      <c r="F30" s="12"/>
      <c r="G30" s="12"/>
      <c r="H30" s="12"/>
      <c r="I30" s="12"/>
    </row>
    <row r="31" spans="1:9" ht="12.75">
      <c r="A31" s="12"/>
      <c r="B31" s="12" t="s">
        <v>35</v>
      </c>
      <c r="C31" s="19">
        <f>SQRT(POWER((C24/2),2)+POWER(((C26*C24)/(C25-C24)),2))</f>
        <v>10.925172727913917</v>
      </c>
      <c r="D31" s="17">
        <f>C31/25.4</f>
        <v>0.43012491054779206</v>
      </c>
      <c r="E31" s="18"/>
      <c r="F31" s="18"/>
      <c r="G31" s="12"/>
      <c r="H31" s="12"/>
      <c r="I31" s="12"/>
    </row>
    <row r="32" spans="1:9" ht="12.75">
      <c r="A32" s="12"/>
      <c r="B32" s="12" t="s">
        <v>36</v>
      </c>
      <c r="C32" s="19">
        <f>SQRT(POWER((C25/2),2)+POWER(((C26*C25)/(C25-C24)),2))</f>
        <v>23.255010520845342</v>
      </c>
      <c r="D32" s="17">
        <f>C32/25.4</f>
        <v>0.9155515953088718</v>
      </c>
      <c r="E32" s="18"/>
      <c r="F32" s="18"/>
      <c r="G32" s="12"/>
      <c r="H32" s="12"/>
      <c r="I32" s="12"/>
    </row>
    <row r="33" spans="1:9" ht="12.75">
      <c r="A33" s="12"/>
      <c r="B33" s="12" t="s">
        <v>37</v>
      </c>
      <c r="C33" s="19">
        <f>180*(C25/C32)</f>
        <v>115.32998437458917</v>
      </c>
      <c r="D33" s="17">
        <f>180*(D25/D32)</f>
        <v>115.32998437458917</v>
      </c>
      <c r="E33" s="17"/>
      <c r="F33" s="17"/>
      <c r="G33" s="12"/>
      <c r="H33" s="12"/>
      <c r="I33" s="12"/>
    </row>
    <row r="34" spans="1:9" ht="12.75">
      <c r="A34" s="12"/>
      <c r="B34" s="12" t="s">
        <v>38</v>
      </c>
      <c r="C34" s="20">
        <f>TAN(C33)</f>
        <v>-1.2835692630050402</v>
      </c>
      <c r="D34" s="12"/>
      <c r="E34" s="12"/>
      <c r="F34" s="12"/>
      <c r="G34" s="12"/>
      <c r="H34" s="12"/>
      <c r="I34" s="12"/>
    </row>
    <row r="35" spans="1:9" ht="12.75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2.75">
      <c r="A37" s="12"/>
      <c r="B37" t="s">
        <v>41</v>
      </c>
      <c r="G37" s="12"/>
      <c r="H37" s="12"/>
      <c r="I37" s="12"/>
    </row>
    <row r="38" spans="1:9" ht="12.75">
      <c r="A38" s="12"/>
      <c r="C38" t="s">
        <v>42</v>
      </c>
      <c r="G38" s="12"/>
      <c r="H38" s="12"/>
      <c r="I38" s="12"/>
    </row>
    <row r="39" spans="1:9" ht="12.75">
      <c r="A39" s="12"/>
      <c r="C39" t="s">
        <v>43</v>
      </c>
      <c r="G39" s="12"/>
      <c r="H39" s="12"/>
      <c r="I39" s="12"/>
    </row>
    <row r="40" spans="1:9" ht="12.75">
      <c r="A40" s="12"/>
      <c r="C40" t="s">
        <v>44</v>
      </c>
      <c r="G40" s="12"/>
      <c r="H40" s="12"/>
      <c r="I40" s="12"/>
    </row>
    <row r="41" spans="1:9" ht="12.75">
      <c r="A41" s="12"/>
      <c r="B41" t="s">
        <v>45</v>
      </c>
      <c r="G41" s="12"/>
      <c r="H41" s="12"/>
      <c r="I41" s="12"/>
    </row>
    <row r="42" spans="1:9" ht="12.75">
      <c r="A42" s="12"/>
      <c r="C42" t="s">
        <v>46</v>
      </c>
      <c r="G42" s="12"/>
      <c r="H42" s="12"/>
      <c r="I42" s="12"/>
    </row>
    <row r="43" spans="1:9" ht="12.75">
      <c r="A43" s="12"/>
      <c r="C43" t="s">
        <v>47</v>
      </c>
      <c r="G43" s="12"/>
      <c r="H43" s="12"/>
      <c r="I43" s="12"/>
    </row>
    <row r="44" spans="1:9" ht="12.75">
      <c r="A44" s="12"/>
      <c r="C44" t="s">
        <v>48</v>
      </c>
      <c r="G44" s="12"/>
      <c r="H44" s="12"/>
      <c r="I44" s="12"/>
    </row>
    <row r="45" spans="1:9" ht="12.75">
      <c r="A45" s="12"/>
      <c r="C45" t="s">
        <v>49</v>
      </c>
      <c r="G45" s="12"/>
      <c r="H45" s="12"/>
      <c r="I45" s="12"/>
    </row>
    <row r="46" spans="1:9" ht="12.75">
      <c r="A46" s="12"/>
      <c r="G46" s="12"/>
      <c r="H46" s="12"/>
      <c r="I46" s="12"/>
    </row>
    <row r="47" spans="1:9" ht="12.75">
      <c r="A47" s="12"/>
      <c r="B47" t="s">
        <v>50</v>
      </c>
      <c r="C47" s="21">
        <f>MOD(C33,90)</f>
        <v>25.329984374589174</v>
      </c>
      <c r="D47" s="21">
        <f>ABS(90-MOD(D33,90))</f>
        <v>64.67001562541083</v>
      </c>
      <c r="G47" s="12"/>
      <c r="H47" s="12"/>
      <c r="I47" s="12"/>
    </row>
    <row r="48" spans="1:9" ht="12.75">
      <c r="A48" s="12"/>
      <c r="B48" t="s">
        <v>51</v>
      </c>
      <c r="C48" s="3">
        <v>30</v>
      </c>
      <c r="D48" s="22">
        <f>C48</f>
        <v>30</v>
      </c>
      <c r="G48" s="12"/>
      <c r="H48" s="12"/>
      <c r="I48" s="12"/>
    </row>
    <row r="49" spans="1:9" ht="12.75">
      <c r="A49" s="12"/>
      <c r="B49" s="23" t="s">
        <v>52</v>
      </c>
      <c r="C49" s="12">
        <f>TAN(PI()*C47/180)*C48</f>
        <v>14.200147579891745</v>
      </c>
      <c r="D49" s="12">
        <f>TAN(PI()*D47/180)*D48</f>
        <v>63.379622988880314</v>
      </c>
      <c r="G49" s="12"/>
      <c r="H49" s="12"/>
      <c r="I49" s="12"/>
    </row>
    <row r="50" spans="1:9" ht="12.75">
      <c r="A50" s="12"/>
      <c r="G50" s="12"/>
      <c r="H50" s="12"/>
      <c r="I50" s="12"/>
    </row>
    <row r="51" spans="1:9" ht="12.75">
      <c r="A51" s="12"/>
      <c r="G51" s="12"/>
      <c r="H51" s="12"/>
      <c r="I51" s="12"/>
    </row>
    <row r="52" spans="1:9" ht="12.7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2"/>
      <c r="B54" s="12"/>
      <c r="C54" s="12"/>
      <c r="D54" s="12" t="s">
        <v>53</v>
      </c>
      <c r="E54" s="12"/>
      <c r="F54" s="12"/>
      <c r="G54" s="12"/>
      <c r="H54" s="12"/>
      <c r="I54" s="12"/>
    </row>
    <row r="55" spans="1:9" ht="12.75">
      <c r="A55" s="12"/>
      <c r="B55" s="12"/>
      <c r="C55" s="12"/>
      <c r="D55" s="12" t="s">
        <v>54</v>
      </c>
      <c r="E55" s="12"/>
      <c r="F55" s="12"/>
      <c r="G55" s="12"/>
      <c r="H55" s="12"/>
      <c r="I55" s="12"/>
    </row>
    <row r="56" spans="1:9" ht="12.75">
      <c r="A56" s="12"/>
      <c r="B56" s="12"/>
      <c r="C56" s="12"/>
      <c r="D56" s="12" t="s">
        <v>55</v>
      </c>
      <c r="E56" s="12"/>
      <c r="F56" s="12"/>
      <c r="G56" s="12"/>
      <c r="H56" s="12"/>
      <c r="I56" s="12"/>
    </row>
    <row r="57" spans="1:9" ht="12.75">
      <c r="A57" s="12"/>
      <c r="B57" s="12"/>
      <c r="C57" s="12"/>
      <c r="D57" s="24" t="s">
        <v>56</v>
      </c>
      <c r="E57" s="12"/>
      <c r="F57" s="12"/>
      <c r="G57" s="12"/>
      <c r="H57" s="12"/>
      <c r="I57" s="12"/>
    </row>
    <row r="58" spans="1:9" ht="12.75">
      <c r="A58" s="12"/>
      <c r="B58" s="12"/>
      <c r="C58" s="12"/>
      <c r="D58" s="12" t="s">
        <v>57</v>
      </c>
      <c r="E58" s="12"/>
      <c r="F58" s="12"/>
      <c r="G58" s="12"/>
      <c r="H58" s="12"/>
      <c r="I58" s="12"/>
    </row>
    <row r="59" spans="1:9" ht="12.75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12.75">
      <c r="A60" s="12"/>
      <c r="B60" s="12"/>
      <c r="C60" s="12"/>
      <c r="D60" s="12"/>
      <c r="E60" s="12"/>
      <c r="F60" s="12"/>
      <c r="G60" s="12"/>
      <c r="H60" s="12"/>
      <c r="I60" s="1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1"/>
  <sheetViews>
    <sheetView workbookViewId="0" topLeftCell="A10">
      <selection activeCell="C43" sqref="C43"/>
    </sheetView>
  </sheetViews>
  <sheetFormatPr defaultColWidth="9.140625" defaultRowHeight="12.75"/>
  <cols>
    <col min="2" max="2" width="15.421875" style="0" customWidth="1"/>
  </cols>
  <sheetData>
    <row r="1" spans="1:9" ht="18.75">
      <c r="A1" s="113" t="s">
        <v>58</v>
      </c>
      <c r="B1" s="114"/>
      <c r="C1" s="114"/>
      <c r="D1" s="114"/>
      <c r="E1" s="114"/>
      <c r="F1" s="114"/>
      <c r="G1" s="114"/>
      <c r="H1" s="114"/>
      <c r="I1" s="114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spans="2:9" ht="12.75">
      <c r="B3" s="26" t="s">
        <v>59</v>
      </c>
      <c r="C3" s="27"/>
      <c r="D3" s="27"/>
      <c r="E3" s="27"/>
      <c r="F3" s="27"/>
      <c r="G3" s="27"/>
      <c r="H3" s="28"/>
      <c r="I3" s="28"/>
    </row>
    <row r="4" spans="1:9" ht="12.75">
      <c r="A4" s="28"/>
      <c r="B4" s="26" t="s">
        <v>60</v>
      </c>
      <c r="C4" s="27"/>
      <c r="D4" s="27"/>
      <c r="E4" s="27"/>
      <c r="F4" s="27"/>
      <c r="G4" s="27"/>
      <c r="H4" s="28"/>
      <c r="I4" s="28"/>
    </row>
    <row r="5" spans="1:9" ht="13.5" thickBot="1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115" t="s">
        <v>61</v>
      </c>
      <c r="C6" s="29" t="s">
        <v>62</v>
      </c>
      <c r="D6" s="30" t="s">
        <v>63</v>
      </c>
      <c r="E6" s="31" t="s">
        <v>28</v>
      </c>
      <c r="F6" s="31" t="s">
        <v>64</v>
      </c>
      <c r="G6" s="31" t="s">
        <v>65</v>
      </c>
      <c r="H6" s="32" t="s">
        <v>66</v>
      </c>
      <c r="I6" s="28"/>
    </row>
    <row r="7" spans="1:9" ht="13.5" thickBot="1">
      <c r="A7" s="28"/>
      <c r="B7" s="116"/>
      <c r="C7" s="33">
        <v>24</v>
      </c>
      <c r="D7" s="34">
        <v>363</v>
      </c>
      <c r="E7" s="35">
        <v>0</v>
      </c>
      <c r="F7" s="35"/>
      <c r="G7" s="35">
        <v>0</v>
      </c>
      <c r="H7" s="36">
        <v>0</v>
      </c>
      <c r="I7" s="28"/>
    </row>
    <row r="8" spans="1:9" ht="13.5" thickBot="1">
      <c r="A8" s="28"/>
      <c r="B8" s="37" t="s">
        <v>67</v>
      </c>
      <c r="C8" s="37">
        <f>C7</f>
        <v>24</v>
      </c>
      <c r="D8" s="38">
        <f>D9</f>
        <v>15.125</v>
      </c>
      <c r="E8" s="38">
        <f>E10</f>
        <v>0</v>
      </c>
      <c r="F8" s="38">
        <f>F11</f>
        <v>0</v>
      </c>
      <c r="G8" s="38">
        <f>G12</f>
        <v>0</v>
      </c>
      <c r="H8" s="38">
        <f>H13</f>
        <v>0</v>
      </c>
      <c r="I8" s="28"/>
    </row>
    <row r="9" spans="1:9" ht="13.5" thickBot="1">
      <c r="A9" s="28"/>
      <c r="B9" s="39"/>
      <c r="C9" s="40" t="s">
        <v>63</v>
      </c>
      <c r="D9" s="41">
        <f>D7/C7</f>
        <v>15.125</v>
      </c>
      <c r="E9" s="42">
        <f>E10/12</f>
        <v>0</v>
      </c>
      <c r="F9" s="43">
        <f>F11/0.3048</f>
        <v>0</v>
      </c>
      <c r="G9" s="43">
        <f>G12/30.48</f>
        <v>0</v>
      </c>
      <c r="H9" s="44">
        <f>H13/304.8</f>
        <v>0</v>
      </c>
      <c r="I9" s="28"/>
    </row>
    <row r="10" spans="1:9" ht="13.5" thickBot="1">
      <c r="A10" s="28"/>
      <c r="B10" s="45"/>
      <c r="C10" s="46" t="s">
        <v>28</v>
      </c>
      <c r="D10" s="47">
        <f>SUM(D9*12)</f>
        <v>181.5</v>
      </c>
      <c r="E10" s="41">
        <f>E7/C7</f>
        <v>0</v>
      </c>
      <c r="F10" s="48">
        <f>SUM(F9*12)</f>
        <v>0</v>
      </c>
      <c r="G10" s="49">
        <f>SUM(G9*12)</f>
        <v>0</v>
      </c>
      <c r="H10" s="50">
        <f>SUM(H9*12)</f>
        <v>0</v>
      </c>
      <c r="I10" s="28"/>
    </row>
    <row r="11" spans="1:9" ht="13.5" thickBot="1">
      <c r="A11" s="28"/>
      <c r="B11" s="45" t="s">
        <v>68</v>
      </c>
      <c r="C11" s="46" t="s">
        <v>64</v>
      </c>
      <c r="D11" s="51">
        <f>SUM(D9*0.3048)</f>
        <v>4.6101</v>
      </c>
      <c r="E11" s="52">
        <f>SUM(E9*0.3048)</f>
        <v>0</v>
      </c>
      <c r="F11" s="41">
        <f>F7/C7</f>
        <v>0</v>
      </c>
      <c r="G11" s="48">
        <f>SUM(G9*0.3048)</f>
        <v>0</v>
      </c>
      <c r="H11" s="50">
        <f>SUM(H9*0.3048)</f>
        <v>0</v>
      </c>
      <c r="I11" s="28"/>
    </row>
    <row r="12" spans="1:9" ht="13.5" thickBot="1">
      <c r="A12" s="28"/>
      <c r="B12" s="39"/>
      <c r="C12" s="46" t="s">
        <v>65</v>
      </c>
      <c r="D12" s="51">
        <f>SUM(D9*30.48)</f>
        <v>461.01</v>
      </c>
      <c r="E12" s="49">
        <f>SUM(E9*30.48)</f>
        <v>0</v>
      </c>
      <c r="F12" s="52">
        <f>SUM(F9*30.48)</f>
        <v>0</v>
      </c>
      <c r="G12" s="41">
        <f>G7/C7</f>
        <v>0</v>
      </c>
      <c r="H12" s="53">
        <f>SUM(H9*30.48)</f>
        <v>0</v>
      </c>
      <c r="I12" s="28"/>
    </row>
    <row r="13" spans="1:9" ht="13.5" thickBot="1">
      <c r="A13" s="28"/>
      <c r="B13" s="54"/>
      <c r="C13" s="55" t="s">
        <v>66</v>
      </c>
      <c r="D13" s="56">
        <f>SUM(D9*304.8)</f>
        <v>4610.1</v>
      </c>
      <c r="E13" s="57">
        <f>SUM(E9*304.8)</f>
        <v>0</v>
      </c>
      <c r="F13" s="57">
        <f>SUM(F9*304.8)</f>
        <v>0</v>
      </c>
      <c r="G13" s="58">
        <f>SUM(G9*304.8)</f>
        <v>0</v>
      </c>
      <c r="H13" s="41">
        <f>H7/C7</f>
        <v>0</v>
      </c>
      <c r="I13" s="28"/>
    </row>
    <row r="14" spans="1:9" ht="12.7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2.75">
      <c r="A15" s="28"/>
      <c r="B15" s="59" t="s">
        <v>69</v>
      </c>
      <c r="C15" s="60"/>
      <c r="D15" s="60"/>
      <c r="E15" s="60"/>
      <c r="F15" s="60"/>
      <c r="G15" s="28"/>
      <c r="H15" s="28"/>
      <c r="I15" s="28"/>
    </row>
    <row r="16" spans="1:9" ht="13.5" thickBot="1">
      <c r="A16" s="28"/>
      <c r="B16" s="61"/>
      <c r="C16" s="61"/>
      <c r="D16" s="61"/>
      <c r="E16" s="61"/>
      <c r="F16" s="61"/>
      <c r="G16" s="61"/>
      <c r="H16" s="61"/>
      <c r="I16" s="28"/>
    </row>
    <row r="17" spans="1:9" ht="12.75">
      <c r="A17" s="28"/>
      <c r="B17" s="117" t="s">
        <v>61</v>
      </c>
      <c r="C17" s="29" t="s">
        <v>62</v>
      </c>
      <c r="D17" s="30" t="s">
        <v>63</v>
      </c>
      <c r="E17" s="31" t="s">
        <v>28</v>
      </c>
      <c r="F17" s="31" t="s">
        <v>64</v>
      </c>
      <c r="G17" s="31" t="s">
        <v>65</v>
      </c>
      <c r="H17" s="32" t="s">
        <v>66</v>
      </c>
      <c r="I17" s="28"/>
    </row>
    <row r="18" spans="1:9" ht="13.5" thickBot="1">
      <c r="A18" s="28"/>
      <c r="B18" s="118"/>
      <c r="C18" s="62">
        <v>24</v>
      </c>
      <c r="D18" s="63">
        <v>15.125</v>
      </c>
      <c r="E18" s="64"/>
      <c r="F18" s="64"/>
      <c r="G18" s="64"/>
      <c r="H18" s="65"/>
      <c r="I18" s="28"/>
    </row>
    <row r="19" spans="1:9" ht="13.5" thickBot="1">
      <c r="A19" s="28"/>
      <c r="B19" s="66" t="s">
        <v>67</v>
      </c>
      <c r="C19" s="67" t="s">
        <v>70</v>
      </c>
      <c r="D19" s="68">
        <f>D18*C18</f>
        <v>363</v>
      </c>
      <c r="E19" s="68">
        <f>E18*C18</f>
        <v>0</v>
      </c>
      <c r="F19" s="68">
        <f>F18*C18</f>
        <v>0</v>
      </c>
      <c r="G19" s="68">
        <f>G18*C18</f>
        <v>0</v>
      </c>
      <c r="H19" s="68">
        <f>H18*C18</f>
        <v>0</v>
      </c>
      <c r="I19" s="28"/>
    </row>
    <row r="20" spans="1:9" ht="13.5" thickBot="1">
      <c r="A20" s="28"/>
      <c r="B20" s="119" t="s">
        <v>68</v>
      </c>
      <c r="C20" s="69" t="s">
        <v>63</v>
      </c>
      <c r="D20" s="41">
        <f>D19</f>
        <v>363</v>
      </c>
      <c r="E20" s="70">
        <f>E21/12</f>
        <v>0</v>
      </c>
      <c r="F20" s="71">
        <f>F22/0.3048</f>
        <v>0</v>
      </c>
      <c r="G20" s="71">
        <f>G23/30.48</f>
        <v>0</v>
      </c>
      <c r="H20" s="72">
        <f>H24/304.8</f>
        <v>0</v>
      </c>
      <c r="I20" s="28"/>
    </row>
    <row r="21" spans="1:9" ht="13.5" thickBot="1">
      <c r="A21" s="28"/>
      <c r="B21" s="120"/>
      <c r="C21" s="46" t="s">
        <v>28</v>
      </c>
      <c r="D21" s="47">
        <f>SUM(D20*12)</f>
        <v>4356</v>
      </c>
      <c r="E21" s="41">
        <f>E19</f>
        <v>0</v>
      </c>
      <c r="F21" s="48">
        <f>SUM(F20*12)</f>
        <v>0</v>
      </c>
      <c r="G21" s="49">
        <f>SUM(G20*12)</f>
        <v>0</v>
      </c>
      <c r="H21" s="50">
        <f>SUM(H20*12)</f>
        <v>0</v>
      </c>
      <c r="I21" s="28"/>
    </row>
    <row r="22" spans="1:9" ht="13.5" thickBot="1">
      <c r="A22" s="28"/>
      <c r="B22" s="120"/>
      <c r="C22" s="46" t="s">
        <v>64</v>
      </c>
      <c r="D22" s="51">
        <f>SUM(D20*0.3048)</f>
        <v>110.64240000000001</v>
      </c>
      <c r="E22" s="52">
        <f>SUM(E20*0.3048)</f>
        <v>0</v>
      </c>
      <c r="F22" s="41">
        <f>F19</f>
        <v>0</v>
      </c>
      <c r="G22" s="48">
        <f>SUM(G20*0.3048)</f>
        <v>0</v>
      </c>
      <c r="H22" s="50">
        <f>SUM(H20*0.3048)</f>
        <v>0</v>
      </c>
      <c r="I22" s="28"/>
    </row>
    <row r="23" spans="1:9" ht="13.5" thickBot="1">
      <c r="A23" s="28"/>
      <c r="B23" s="120"/>
      <c r="C23" s="46" t="s">
        <v>65</v>
      </c>
      <c r="D23" s="51">
        <f>SUM(D20*30.48)</f>
        <v>11064.24</v>
      </c>
      <c r="E23" s="49">
        <f>SUM(E20*30.48)</f>
        <v>0</v>
      </c>
      <c r="F23" s="52">
        <f>SUM(F20*30.48)</f>
        <v>0</v>
      </c>
      <c r="G23" s="41">
        <f>G19</f>
        <v>0</v>
      </c>
      <c r="H23" s="53">
        <f>SUM(H20*30.48)</f>
        <v>0</v>
      </c>
      <c r="I23" s="28"/>
    </row>
    <row r="24" spans="1:9" ht="13.5" thickBot="1">
      <c r="A24" s="28"/>
      <c r="B24" s="121"/>
      <c r="C24" s="55" t="s">
        <v>66</v>
      </c>
      <c r="D24" s="56">
        <f>SUM(D20*304.8)</f>
        <v>110642.40000000001</v>
      </c>
      <c r="E24" s="57">
        <f>SUM(E20*304.8)</f>
        <v>0</v>
      </c>
      <c r="F24" s="57">
        <f>SUM(F20*304.8)</f>
        <v>0</v>
      </c>
      <c r="G24" s="58">
        <f>SUM(G20*304.8)</f>
        <v>0</v>
      </c>
      <c r="H24" s="41">
        <f>H19</f>
        <v>0</v>
      </c>
      <c r="I24" s="28"/>
    </row>
    <row r="25" spans="1:9" ht="12.75">
      <c r="A25" s="28"/>
      <c r="B25" s="28"/>
      <c r="C25" s="28"/>
      <c r="D25" s="28"/>
      <c r="E25" s="28"/>
      <c r="F25" s="28"/>
      <c r="G25" s="28"/>
      <c r="H25" s="28"/>
      <c r="I25" s="28"/>
    </row>
    <row r="29" spans="1:14" ht="30">
      <c r="A29" s="109" t="s">
        <v>71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ht="12.75">
      <c r="A30" s="25"/>
      <c r="B30" s="2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4"/>
      <c r="N30" s="25"/>
    </row>
    <row r="31" spans="1:14" ht="12.75">
      <c r="A31" s="25"/>
      <c r="B31" s="25"/>
      <c r="C31" s="75" t="s">
        <v>72</v>
      </c>
      <c r="D31" s="110" t="s">
        <v>73</v>
      </c>
      <c r="E31" s="110"/>
      <c r="F31" s="110"/>
      <c r="G31" s="110"/>
      <c r="H31" s="110"/>
      <c r="I31" s="73"/>
      <c r="J31" s="73"/>
      <c r="K31" s="73"/>
      <c r="L31" s="73"/>
      <c r="M31" s="74"/>
      <c r="N31" s="25"/>
    </row>
    <row r="32" spans="1:14" ht="12.75">
      <c r="A32" s="25"/>
      <c r="B32" s="25"/>
      <c r="C32" s="75" t="s">
        <v>74</v>
      </c>
      <c r="D32" s="111">
        <v>37275</v>
      </c>
      <c r="E32" s="111"/>
      <c r="F32" s="111"/>
      <c r="G32" s="111"/>
      <c r="H32" s="111"/>
      <c r="I32" s="73"/>
      <c r="J32" s="73"/>
      <c r="K32" s="73"/>
      <c r="L32" s="73"/>
      <c r="M32" s="74"/>
      <c r="N32" s="25"/>
    </row>
    <row r="33" spans="1:14" ht="12.75">
      <c r="A33" s="25"/>
      <c r="B33" s="76"/>
      <c r="C33" s="75" t="s">
        <v>22</v>
      </c>
      <c r="D33" s="112" t="s">
        <v>5</v>
      </c>
      <c r="E33" s="112"/>
      <c r="F33" s="112"/>
      <c r="G33" s="112"/>
      <c r="H33" s="112"/>
      <c r="I33" s="73"/>
      <c r="J33" s="73"/>
      <c r="K33" s="73"/>
      <c r="L33" s="73"/>
      <c r="M33" s="74"/>
      <c r="N33" s="25"/>
    </row>
    <row r="34" spans="1:14" ht="13.5" thickBot="1">
      <c r="A34" s="25"/>
      <c r="B34" s="76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4"/>
      <c r="N34" s="25"/>
    </row>
    <row r="35" spans="1:14" ht="12.75">
      <c r="A35" s="25"/>
      <c r="B35" s="104" t="s">
        <v>75</v>
      </c>
      <c r="C35" s="106" t="s">
        <v>62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8"/>
    </row>
    <row r="36" spans="1:14" ht="13.5" thickBot="1">
      <c r="A36" s="25"/>
      <c r="B36" s="105"/>
      <c r="C36" s="77">
        <v>1</v>
      </c>
      <c r="D36" s="78">
        <v>12</v>
      </c>
      <c r="E36" s="79">
        <v>24</v>
      </c>
      <c r="F36" s="80">
        <v>36</v>
      </c>
      <c r="G36" s="81">
        <v>48</v>
      </c>
      <c r="H36" s="78">
        <v>72</v>
      </c>
      <c r="I36" s="79">
        <v>90</v>
      </c>
      <c r="J36" s="80">
        <v>96</v>
      </c>
      <c r="K36" s="81">
        <v>100</v>
      </c>
      <c r="L36" s="78">
        <v>124</v>
      </c>
      <c r="M36" s="82">
        <v>200</v>
      </c>
      <c r="N36" s="83">
        <v>250</v>
      </c>
    </row>
    <row r="37" spans="1:14" ht="12.75">
      <c r="A37" s="25"/>
      <c r="B37" s="84" t="s">
        <v>76</v>
      </c>
      <c r="C37" s="85">
        <v>4356</v>
      </c>
      <c r="D37" s="86">
        <f aca="true" t="shared" si="0" ref="D37:D68">$C37/D$36</f>
        <v>363</v>
      </c>
      <c r="E37" s="87">
        <f aca="true" t="shared" si="1" ref="E37:N52">$C37/E$36</f>
        <v>181.5</v>
      </c>
      <c r="F37" s="88">
        <f t="shared" si="1"/>
        <v>121</v>
      </c>
      <c r="G37" s="89">
        <f t="shared" si="1"/>
        <v>90.75</v>
      </c>
      <c r="H37" s="86">
        <f t="shared" si="1"/>
        <v>60.5</v>
      </c>
      <c r="I37" s="87">
        <f t="shared" si="1"/>
        <v>48.4</v>
      </c>
      <c r="J37" s="88">
        <f t="shared" si="1"/>
        <v>45.375</v>
      </c>
      <c r="K37" s="89">
        <f t="shared" si="1"/>
        <v>43.56</v>
      </c>
      <c r="L37" s="86">
        <f t="shared" si="1"/>
        <v>35.12903225806452</v>
      </c>
      <c r="M37" s="87">
        <f t="shared" si="1"/>
        <v>21.78</v>
      </c>
      <c r="N37" s="90">
        <f t="shared" si="1"/>
        <v>17.424</v>
      </c>
    </row>
    <row r="38" spans="1:14" ht="12.75">
      <c r="A38" s="25"/>
      <c r="B38" s="91" t="s">
        <v>77</v>
      </c>
      <c r="C38" s="92">
        <v>720</v>
      </c>
      <c r="D38" s="86">
        <f t="shared" si="0"/>
        <v>60</v>
      </c>
      <c r="E38" s="87">
        <f t="shared" si="1"/>
        <v>30</v>
      </c>
      <c r="F38" s="88">
        <f t="shared" si="1"/>
        <v>20</v>
      </c>
      <c r="G38" s="89">
        <f t="shared" si="1"/>
        <v>15</v>
      </c>
      <c r="H38" s="86">
        <f t="shared" si="1"/>
        <v>10</v>
      </c>
      <c r="I38" s="87">
        <f t="shared" si="1"/>
        <v>8</v>
      </c>
      <c r="J38" s="88">
        <f t="shared" si="1"/>
        <v>7.5</v>
      </c>
      <c r="K38" s="89">
        <f t="shared" si="1"/>
        <v>7.2</v>
      </c>
      <c r="L38" s="86">
        <f t="shared" si="1"/>
        <v>5.806451612903226</v>
      </c>
      <c r="M38" s="87">
        <f t="shared" si="1"/>
        <v>3.6</v>
      </c>
      <c r="N38" s="90">
        <f t="shared" si="1"/>
        <v>2.88</v>
      </c>
    </row>
    <row r="39" spans="1:14" ht="12.75">
      <c r="A39" s="25"/>
      <c r="B39" s="93"/>
      <c r="C39" s="92"/>
      <c r="D39" s="86">
        <f t="shared" si="0"/>
        <v>0</v>
      </c>
      <c r="E39" s="87">
        <f t="shared" si="1"/>
        <v>0</v>
      </c>
      <c r="F39" s="88">
        <f t="shared" si="1"/>
        <v>0</v>
      </c>
      <c r="G39" s="89">
        <f t="shared" si="1"/>
        <v>0</v>
      </c>
      <c r="H39" s="86">
        <f t="shared" si="1"/>
        <v>0</v>
      </c>
      <c r="I39" s="87">
        <f t="shared" si="1"/>
        <v>0</v>
      </c>
      <c r="J39" s="88">
        <f t="shared" si="1"/>
        <v>0</v>
      </c>
      <c r="K39" s="89">
        <f t="shared" si="1"/>
        <v>0</v>
      </c>
      <c r="L39" s="86">
        <f t="shared" si="1"/>
        <v>0</v>
      </c>
      <c r="M39" s="87">
        <f t="shared" si="1"/>
        <v>0</v>
      </c>
      <c r="N39" s="90">
        <f t="shared" si="1"/>
        <v>0</v>
      </c>
    </row>
    <row r="40" spans="1:14" ht="12.75">
      <c r="A40" s="25"/>
      <c r="B40" s="93"/>
      <c r="C40" s="92"/>
      <c r="D40" s="86">
        <f t="shared" si="0"/>
        <v>0</v>
      </c>
      <c r="E40" s="87">
        <f t="shared" si="1"/>
        <v>0</v>
      </c>
      <c r="F40" s="88">
        <f t="shared" si="1"/>
        <v>0</v>
      </c>
      <c r="G40" s="89">
        <f t="shared" si="1"/>
        <v>0</v>
      </c>
      <c r="H40" s="86">
        <f t="shared" si="1"/>
        <v>0</v>
      </c>
      <c r="I40" s="87">
        <f t="shared" si="1"/>
        <v>0</v>
      </c>
      <c r="J40" s="88">
        <f t="shared" si="1"/>
        <v>0</v>
      </c>
      <c r="K40" s="89">
        <f t="shared" si="1"/>
        <v>0</v>
      </c>
      <c r="L40" s="86">
        <f t="shared" si="1"/>
        <v>0</v>
      </c>
      <c r="M40" s="87">
        <f t="shared" si="1"/>
        <v>0</v>
      </c>
      <c r="N40" s="90">
        <f t="shared" si="1"/>
        <v>0</v>
      </c>
    </row>
    <row r="41" spans="1:14" ht="12.75">
      <c r="A41" s="25"/>
      <c r="B41" s="93"/>
      <c r="C41" s="92"/>
      <c r="D41" s="86">
        <f t="shared" si="0"/>
        <v>0</v>
      </c>
      <c r="E41" s="87">
        <f t="shared" si="1"/>
        <v>0</v>
      </c>
      <c r="F41" s="88">
        <f t="shared" si="1"/>
        <v>0</v>
      </c>
      <c r="G41" s="89">
        <f t="shared" si="1"/>
        <v>0</v>
      </c>
      <c r="H41" s="86">
        <f t="shared" si="1"/>
        <v>0</v>
      </c>
      <c r="I41" s="87">
        <f t="shared" si="1"/>
        <v>0</v>
      </c>
      <c r="J41" s="88">
        <f t="shared" si="1"/>
        <v>0</v>
      </c>
      <c r="K41" s="89">
        <f t="shared" si="1"/>
        <v>0</v>
      </c>
      <c r="L41" s="86">
        <f t="shared" si="1"/>
        <v>0</v>
      </c>
      <c r="M41" s="87">
        <f t="shared" si="1"/>
        <v>0</v>
      </c>
      <c r="N41" s="90">
        <f t="shared" si="1"/>
        <v>0</v>
      </c>
    </row>
    <row r="42" spans="1:14" ht="12.75">
      <c r="A42" s="25"/>
      <c r="B42" s="93"/>
      <c r="C42" s="92"/>
      <c r="D42" s="86">
        <f t="shared" si="0"/>
        <v>0</v>
      </c>
      <c r="E42" s="87">
        <f t="shared" si="1"/>
        <v>0</v>
      </c>
      <c r="F42" s="88">
        <f t="shared" si="1"/>
        <v>0</v>
      </c>
      <c r="G42" s="89">
        <f t="shared" si="1"/>
        <v>0</v>
      </c>
      <c r="H42" s="86">
        <f t="shared" si="1"/>
        <v>0</v>
      </c>
      <c r="I42" s="87">
        <f t="shared" si="1"/>
        <v>0</v>
      </c>
      <c r="J42" s="88">
        <f t="shared" si="1"/>
        <v>0</v>
      </c>
      <c r="K42" s="89">
        <f t="shared" si="1"/>
        <v>0</v>
      </c>
      <c r="L42" s="86">
        <f t="shared" si="1"/>
        <v>0</v>
      </c>
      <c r="M42" s="87">
        <f t="shared" si="1"/>
        <v>0</v>
      </c>
      <c r="N42" s="90">
        <f t="shared" si="1"/>
        <v>0</v>
      </c>
    </row>
    <row r="43" spans="1:14" ht="12.75">
      <c r="A43" s="25"/>
      <c r="B43" s="93"/>
      <c r="C43" s="92"/>
      <c r="D43" s="86">
        <f t="shared" si="0"/>
        <v>0</v>
      </c>
      <c r="E43" s="87">
        <f t="shared" si="1"/>
        <v>0</v>
      </c>
      <c r="F43" s="88">
        <f t="shared" si="1"/>
        <v>0</v>
      </c>
      <c r="G43" s="89">
        <f t="shared" si="1"/>
        <v>0</v>
      </c>
      <c r="H43" s="86">
        <f t="shared" si="1"/>
        <v>0</v>
      </c>
      <c r="I43" s="87">
        <f t="shared" si="1"/>
        <v>0</v>
      </c>
      <c r="J43" s="88">
        <f t="shared" si="1"/>
        <v>0</v>
      </c>
      <c r="K43" s="89">
        <f t="shared" si="1"/>
        <v>0</v>
      </c>
      <c r="L43" s="86">
        <f t="shared" si="1"/>
        <v>0</v>
      </c>
      <c r="M43" s="87">
        <f t="shared" si="1"/>
        <v>0</v>
      </c>
      <c r="N43" s="90">
        <f t="shared" si="1"/>
        <v>0</v>
      </c>
    </row>
    <row r="44" spans="1:14" ht="12.75">
      <c r="A44" s="25"/>
      <c r="B44" s="93"/>
      <c r="C44" s="92"/>
      <c r="D44" s="86">
        <f t="shared" si="0"/>
        <v>0</v>
      </c>
      <c r="E44" s="87">
        <f t="shared" si="1"/>
        <v>0</v>
      </c>
      <c r="F44" s="88">
        <f t="shared" si="1"/>
        <v>0</v>
      </c>
      <c r="G44" s="89">
        <f t="shared" si="1"/>
        <v>0</v>
      </c>
      <c r="H44" s="86">
        <f t="shared" si="1"/>
        <v>0</v>
      </c>
      <c r="I44" s="87">
        <f t="shared" si="1"/>
        <v>0</v>
      </c>
      <c r="J44" s="88">
        <f t="shared" si="1"/>
        <v>0</v>
      </c>
      <c r="K44" s="89">
        <f t="shared" si="1"/>
        <v>0</v>
      </c>
      <c r="L44" s="86">
        <f t="shared" si="1"/>
        <v>0</v>
      </c>
      <c r="M44" s="87">
        <f t="shared" si="1"/>
        <v>0</v>
      </c>
      <c r="N44" s="90">
        <f t="shared" si="1"/>
        <v>0</v>
      </c>
    </row>
    <row r="45" spans="1:14" ht="12.75">
      <c r="A45" s="25"/>
      <c r="B45" s="93"/>
      <c r="C45" s="92"/>
      <c r="D45" s="86">
        <f t="shared" si="0"/>
        <v>0</v>
      </c>
      <c r="E45" s="87">
        <f t="shared" si="1"/>
        <v>0</v>
      </c>
      <c r="F45" s="88">
        <f t="shared" si="1"/>
        <v>0</v>
      </c>
      <c r="G45" s="89">
        <f t="shared" si="1"/>
        <v>0</v>
      </c>
      <c r="H45" s="86">
        <f t="shared" si="1"/>
        <v>0</v>
      </c>
      <c r="I45" s="87">
        <f t="shared" si="1"/>
        <v>0</v>
      </c>
      <c r="J45" s="88">
        <f t="shared" si="1"/>
        <v>0</v>
      </c>
      <c r="K45" s="89">
        <f t="shared" si="1"/>
        <v>0</v>
      </c>
      <c r="L45" s="86">
        <f t="shared" si="1"/>
        <v>0</v>
      </c>
      <c r="M45" s="87">
        <f t="shared" si="1"/>
        <v>0</v>
      </c>
      <c r="N45" s="90">
        <f t="shared" si="1"/>
        <v>0</v>
      </c>
    </row>
    <row r="46" spans="1:14" ht="12.75">
      <c r="A46" s="25"/>
      <c r="B46" s="93"/>
      <c r="C46" s="92"/>
      <c r="D46" s="86">
        <f t="shared" si="0"/>
        <v>0</v>
      </c>
      <c r="E46" s="87">
        <f t="shared" si="1"/>
        <v>0</v>
      </c>
      <c r="F46" s="88">
        <f t="shared" si="1"/>
        <v>0</v>
      </c>
      <c r="G46" s="89">
        <f t="shared" si="1"/>
        <v>0</v>
      </c>
      <c r="H46" s="86">
        <f t="shared" si="1"/>
        <v>0</v>
      </c>
      <c r="I46" s="87">
        <f t="shared" si="1"/>
        <v>0</v>
      </c>
      <c r="J46" s="88">
        <f t="shared" si="1"/>
        <v>0</v>
      </c>
      <c r="K46" s="89">
        <f t="shared" si="1"/>
        <v>0</v>
      </c>
      <c r="L46" s="86">
        <f t="shared" si="1"/>
        <v>0</v>
      </c>
      <c r="M46" s="87">
        <f t="shared" si="1"/>
        <v>0</v>
      </c>
      <c r="N46" s="90">
        <f t="shared" si="1"/>
        <v>0</v>
      </c>
    </row>
    <row r="47" spans="1:14" ht="12.75">
      <c r="A47" s="25"/>
      <c r="B47" s="93"/>
      <c r="C47" s="92"/>
      <c r="D47" s="86">
        <f t="shared" si="0"/>
        <v>0</v>
      </c>
      <c r="E47" s="87">
        <f t="shared" si="1"/>
        <v>0</v>
      </c>
      <c r="F47" s="88">
        <f t="shared" si="1"/>
        <v>0</v>
      </c>
      <c r="G47" s="89">
        <f t="shared" si="1"/>
        <v>0</v>
      </c>
      <c r="H47" s="86">
        <f t="shared" si="1"/>
        <v>0</v>
      </c>
      <c r="I47" s="87">
        <f t="shared" si="1"/>
        <v>0</v>
      </c>
      <c r="J47" s="88">
        <f t="shared" si="1"/>
        <v>0</v>
      </c>
      <c r="K47" s="89">
        <f t="shared" si="1"/>
        <v>0</v>
      </c>
      <c r="L47" s="86">
        <f t="shared" si="1"/>
        <v>0</v>
      </c>
      <c r="M47" s="87">
        <f t="shared" si="1"/>
        <v>0</v>
      </c>
      <c r="N47" s="90">
        <f t="shared" si="1"/>
        <v>0</v>
      </c>
    </row>
    <row r="48" spans="1:14" ht="12.75">
      <c r="A48" s="25"/>
      <c r="B48" s="93"/>
      <c r="C48" s="92"/>
      <c r="D48" s="86">
        <f t="shared" si="0"/>
        <v>0</v>
      </c>
      <c r="E48" s="87">
        <f t="shared" si="1"/>
        <v>0</v>
      </c>
      <c r="F48" s="88">
        <f t="shared" si="1"/>
        <v>0</v>
      </c>
      <c r="G48" s="89">
        <f t="shared" si="1"/>
        <v>0</v>
      </c>
      <c r="H48" s="86">
        <f t="shared" si="1"/>
        <v>0</v>
      </c>
      <c r="I48" s="87">
        <f t="shared" si="1"/>
        <v>0</v>
      </c>
      <c r="J48" s="88">
        <f t="shared" si="1"/>
        <v>0</v>
      </c>
      <c r="K48" s="89">
        <f t="shared" si="1"/>
        <v>0</v>
      </c>
      <c r="L48" s="86">
        <f t="shared" si="1"/>
        <v>0</v>
      </c>
      <c r="M48" s="87">
        <f t="shared" si="1"/>
        <v>0</v>
      </c>
      <c r="N48" s="90">
        <f t="shared" si="1"/>
        <v>0</v>
      </c>
    </row>
    <row r="49" spans="1:14" ht="12.75">
      <c r="A49" s="25"/>
      <c r="B49" s="93"/>
      <c r="C49" s="92"/>
      <c r="D49" s="86">
        <f t="shared" si="0"/>
        <v>0</v>
      </c>
      <c r="E49" s="87">
        <f t="shared" si="1"/>
        <v>0</v>
      </c>
      <c r="F49" s="88">
        <f t="shared" si="1"/>
        <v>0</v>
      </c>
      <c r="G49" s="89">
        <f t="shared" si="1"/>
        <v>0</v>
      </c>
      <c r="H49" s="86">
        <f t="shared" si="1"/>
        <v>0</v>
      </c>
      <c r="I49" s="87">
        <f t="shared" si="1"/>
        <v>0</v>
      </c>
      <c r="J49" s="88">
        <f t="shared" si="1"/>
        <v>0</v>
      </c>
      <c r="K49" s="89">
        <f t="shared" si="1"/>
        <v>0</v>
      </c>
      <c r="L49" s="86">
        <f t="shared" si="1"/>
        <v>0</v>
      </c>
      <c r="M49" s="87">
        <f t="shared" si="1"/>
        <v>0</v>
      </c>
      <c r="N49" s="90">
        <f t="shared" si="1"/>
        <v>0</v>
      </c>
    </row>
    <row r="50" spans="1:14" ht="12.75">
      <c r="A50" s="25"/>
      <c r="B50" s="93"/>
      <c r="C50" s="92"/>
      <c r="D50" s="86">
        <f t="shared" si="0"/>
        <v>0</v>
      </c>
      <c r="E50" s="87">
        <f t="shared" si="1"/>
        <v>0</v>
      </c>
      <c r="F50" s="88">
        <f t="shared" si="1"/>
        <v>0</v>
      </c>
      <c r="G50" s="89">
        <f t="shared" si="1"/>
        <v>0</v>
      </c>
      <c r="H50" s="86">
        <f t="shared" si="1"/>
        <v>0</v>
      </c>
      <c r="I50" s="87">
        <f t="shared" si="1"/>
        <v>0</v>
      </c>
      <c r="J50" s="88">
        <f t="shared" si="1"/>
        <v>0</v>
      </c>
      <c r="K50" s="89">
        <f t="shared" si="1"/>
        <v>0</v>
      </c>
      <c r="L50" s="86">
        <f t="shared" si="1"/>
        <v>0</v>
      </c>
      <c r="M50" s="87">
        <f t="shared" si="1"/>
        <v>0</v>
      </c>
      <c r="N50" s="90">
        <f t="shared" si="1"/>
        <v>0</v>
      </c>
    </row>
    <row r="51" spans="1:14" ht="12.75">
      <c r="A51" s="25"/>
      <c r="B51" s="93"/>
      <c r="C51" s="92"/>
      <c r="D51" s="86">
        <f t="shared" si="0"/>
        <v>0</v>
      </c>
      <c r="E51" s="87">
        <f t="shared" si="1"/>
        <v>0</v>
      </c>
      <c r="F51" s="88">
        <f t="shared" si="1"/>
        <v>0</v>
      </c>
      <c r="G51" s="89">
        <f t="shared" si="1"/>
        <v>0</v>
      </c>
      <c r="H51" s="86">
        <f t="shared" si="1"/>
        <v>0</v>
      </c>
      <c r="I51" s="87">
        <f t="shared" si="1"/>
        <v>0</v>
      </c>
      <c r="J51" s="88">
        <f t="shared" si="1"/>
        <v>0</v>
      </c>
      <c r="K51" s="89">
        <f t="shared" si="1"/>
        <v>0</v>
      </c>
      <c r="L51" s="86">
        <f t="shared" si="1"/>
        <v>0</v>
      </c>
      <c r="M51" s="87">
        <f t="shared" si="1"/>
        <v>0</v>
      </c>
      <c r="N51" s="90">
        <f t="shared" si="1"/>
        <v>0</v>
      </c>
    </row>
    <row r="52" spans="1:14" ht="12.75">
      <c r="A52" s="25"/>
      <c r="B52" s="93"/>
      <c r="C52" s="92"/>
      <c r="D52" s="86">
        <f t="shared" si="0"/>
        <v>0</v>
      </c>
      <c r="E52" s="87">
        <f t="shared" si="1"/>
        <v>0</v>
      </c>
      <c r="F52" s="88">
        <f t="shared" si="1"/>
        <v>0</v>
      </c>
      <c r="G52" s="89">
        <f t="shared" si="1"/>
        <v>0</v>
      </c>
      <c r="H52" s="86">
        <f t="shared" si="1"/>
        <v>0</v>
      </c>
      <c r="I52" s="87">
        <f t="shared" si="1"/>
        <v>0</v>
      </c>
      <c r="J52" s="88">
        <f t="shared" si="1"/>
        <v>0</v>
      </c>
      <c r="K52" s="89">
        <f t="shared" si="1"/>
        <v>0</v>
      </c>
      <c r="L52" s="86">
        <f t="shared" si="1"/>
        <v>0</v>
      </c>
      <c r="M52" s="87">
        <f t="shared" si="1"/>
        <v>0</v>
      </c>
      <c r="N52" s="90">
        <f t="shared" si="1"/>
        <v>0</v>
      </c>
    </row>
    <row r="53" spans="1:14" ht="12.75">
      <c r="A53" s="25"/>
      <c r="B53" s="93"/>
      <c r="C53" s="92"/>
      <c r="D53" s="86">
        <f t="shared" si="0"/>
        <v>0</v>
      </c>
      <c r="E53" s="87">
        <f aca="true" t="shared" si="2" ref="E53:N62">$C53/E$36</f>
        <v>0</v>
      </c>
      <c r="F53" s="88">
        <f t="shared" si="2"/>
        <v>0</v>
      </c>
      <c r="G53" s="89">
        <f t="shared" si="2"/>
        <v>0</v>
      </c>
      <c r="H53" s="86">
        <f t="shared" si="2"/>
        <v>0</v>
      </c>
      <c r="I53" s="87">
        <f t="shared" si="2"/>
        <v>0</v>
      </c>
      <c r="J53" s="88">
        <f t="shared" si="2"/>
        <v>0</v>
      </c>
      <c r="K53" s="89">
        <f t="shared" si="2"/>
        <v>0</v>
      </c>
      <c r="L53" s="86">
        <f t="shared" si="2"/>
        <v>0</v>
      </c>
      <c r="M53" s="87">
        <f t="shared" si="2"/>
        <v>0</v>
      </c>
      <c r="N53" s="90">
        <f t="shared" si="2"/>
        <v>0</v>
      </c>
    </row>
    <row r="54" spans="1:14" ht="12.75">
      <c r="A54" s="25"/>
      <c r="B54" s="93"/>
      <c r="C54" s="92"/>
      <c r="D54" s="86">
        <f t="shared" si="0"/>
        <v>0</v>
      </c>
      <c r="E54" s="87">
        <f t="shared" si="2"/>
        <v>0</v>
      </c>
      <c r="F54" s="88">
        <f t="shared" si="2"/>
        <v>0</v>
      </c>
      <c r="G54" s="89">
        <f t="shared" si="2"/>
        <v>0</v>
      </c>
      <c r="H54" s="86">
        <f t="shared" si="2"/>
        <v>0</v>
      </c>
      <c r="I54" s="87">
        <f t="shared" si="2"/>
        <v>0</v>
      </c>
      <c r="J54" s="88">
        <f t="shared" si="2"/>
        <v>0</v>
      </c>
      <c r="K54" s="89">
        <f t="shared" si="2"/>
        <v>0</v>
      </c>
      <c r="L54" s="86">
        <f t="shared" si="2"/>
        <v>0</v>
      </c>
      <c r="M54" s="87">
        <f t="shared" si="2"/>
        <v>0</v>
      </c>
      <c r="N54" s="90">
        <f t="shared" si="2"/>
        <v>0</v>
      </c>
    </row>
    <row r="55" spans="1:14" ht="12.75">
      <c r="A55" s="25"/>
      <c r="B55" s="93"/>
      <c r="C55" s="92"/>
      <c r="D55" s="86">
        <f t="shared" si="0"/>
        <v>0</v>
      </c>
      <c r="E55" s="87">
        <f t="shared" si="2"/>
        <v>0</v>
      </c>
      <c r="F55" s="88">
        <f t="shared" si="2"/>
        <v>0</v>
      </c>
      <c r="G55" s="89">
        <f t="shared" si="2"/>
        <v>0</v>
      </c>
      <c r="H55" s="86">
        <f t="shared" si="2"/>
        <v>0</v>
      </c>
      <c r="I55" s="87">
        <f t="shared" si="2"/>
        <v>0</v>
      </c>
      <c r="J55" s="88">
        <f t="shared" si="2"/>
        <v>0</v>
      </c>
      <c r="K55" s="89">
        <f t="shared" si="2"/>
        <v>0</v>
      </c>
      <c r="L55" s="86">
        <f t="shared" si="2"/>
        <v>0</v>
      </c>
      <c r="M55" s="87">
        <f t="shared" si="2"/>
        <v>0</v>
      </c>
      <c r="N55" s="90">
        <f t="shared" si="2"/>
        <v>0</v>
      </c>
    </row>
    <row r="56" spans="1:14" ht="12.75">
      <c r="A56" s="25"/>
      <c r="B56" s="93"/>
      <c r="C56" s="92"/>
      <c r="D56" s="86">
        <f t="shared" si="0"/>
        <v>0</v>
      </c>
      <c r="E56" s="87">
        <f t="shared" si="2"/>
        <v>0</v>
      </c>
      <c r="F56" s="88">
        <f t="shared" si="2"/>
        <v>0</v>
      </c>
      <c r="G56" s="89">
        <f t="shared" si="2"/>
        <v>0</v>
      </c>
      <c r="H56" s="86">
        <f t="shared" si="2"/>
        <v>0</v>
      </c>
      <c r="I56" s="87">
        <f t="shared" si="2"/>
        <v>0</v>
      </c>
      <c r="J56" s="88">
        <f t="shared" si="2"/>
        <v>0</v>
      </c>
      <c r="K56" s="89">
        <f t="shared" si="2"/>
        <v>0</v>
      </c>
      <c r="L56" s="86">
        <f t="shared" si="2"/>
        <v>0</v>
      </c>
      <c r="M56" s="87">
        <f t="shared" si="2"/>
        <v>0</v>
      </c>
      <c r="N56" s="90">
        <f t="shared" si="2"/>
        <v>0</v>
      </c>
    </row>
    <row r="57" spans="1:14" ht="12.75">
      <c r="A57" s="25"/>
      <c r="B57" s="93"/>
      <c r="C57" s="92"/>
      <c r="D57" s="86">
        <f t="shared" si="0"/>
        <v>0</v>
      </c>
      <c r="E57" s="87">
        <f t="shared" si="2"/>
        <v>0</v>
      </c>
      <c r="F57" s="88">
        <f t="shared" si="2"/>
        <v>0</v>
      </c>
      <c r="G57" s="89">
        <f t="shared" si="2"/>
        <v>0</v>
      </c>
      <c r="H57" s="86">
        <f t="shared" si="2"/>
        <v>0</v>
      </c>
      <c r="I57" s="87">
        <f t="shared" si="2"/>
        <v>0</v>
      </c>
      <c r="J57" s="88">
        <f t="shared" si="2"/>
        <v>0</v>
      </c>
      <c r="K57" s="89">
        <f t="shared" si="2"/>
        <v>0</v>
      </c>
      <c r="L57" s="86">
        <f t="shared" si="2"/>
        <v>0</v>
      </c>
      <c r="M57" s="87">
        <f t="shared" si="2"/>
        <v>0</v>
      </c>
      <c r="N57" s="90">
        <f t="shared" si="2"/>
        <v>0</v>
      </c>
    </row>
    <row r="58" spans="1:14" ht="12.75">
      <c r="A58" s="25"/>
      <c r="B58" s="93"/>
      <c r="C58" s="92"/>
      <c r="D58" s="86">
        <f t="shared" si="0"/>
        <v>0</v>
      </c>
      <c r="E58" s="87">
        <f t="shared" si="2"/>
        <v>0</v>
      </c>
      <c r="F58" s="88">
        <f t="shared" si="2"/>
        <v>0</v>
      </c>
      <c r="G58" s="89">
        <f t="shared" si="2"/>
        <v>0</v>
      </c>
      <c r="H58" s="86">
        <f t="shared" si="2"/>
        <v>0</v>
      </c>
      <c r="I58" s="87">
        <f t="shared" si="2"/>
        <v>0</v>
      </c>
      <c r="J58" s="88">
        <f t="shared" si="2"/>
        <v>0</v>
      </c>
      <c r="K58" s="89">
        <f t="shared" si="2"/>
        <v>0</v>
      </c>
      <c r="L58" s="86">
        <f t="shared" si="2"/>
        <v>0</v>
      </c>
      <c r="M58" s="87">
        <f t="shared" si="2"/>
        <v>0</v>
      </c>
      <c r="N58" s="90">
        <f t="shared" si="2"/>
        <v>0</v>
      </c>
    </row>
    <row r="59" spans="1:14" ht="12.75">
      <c r="A59" s="25"/>
      <c r="B59" s="93"/>
      <c r="C59" s="92"/>
      <c r="D59" s="86">
        <f t="shared" si="0"/>
        <v>0</v>
      </c>
      <c r="E59" s="87">
        <f t="shared" si="2"/>
        <v>0</v>
      </c>
      <c r="F59" s="88">
        <f t="shared" si="2"/>
        <v>0</v>
      </c>
      <c r="G59" s="89">
        <f t="shared" si="2"/>
        <v>0</v>
      </c>
      <c r="H59" s="86">
        <f t="shared" si="2"/>
        <v>0</v>
      </c>
      <c r="I59" s="87">
        <f t="shared" si="2"/>
        <v>0</v>
      </c>
      <c r="J59" s="88">
        <f t="shared" si="2"/>
        <v>0</v>
      </c>
      <c r="K59" s="89">
        <f t="shared" si="2"/>
        <v>0</v>
      </c>
      <c r="L59" s="86">
        <f t="shared" si="2"/>
        <v>0</v>
      </c>
      <c r="M59" s="87">
        <f t="shared" si="2"/>
        <v>0</v>
      </c>
      <c r="N59" s="90">
        <f t="shared" si="2"/>
        <v>0</v>
      </c>
    </row>
    <row r="60" spans="1:14" ht="12.75">
      <c r="A60" s="25"/>
      <c r="B60" s="93"/>
      <c r="C60" s="92"/>
      <c r="D60" s="86">
        <f t="shared" si="0"/>
        <v>0</v>
      </c>
      <c r="E60" s="87">
        <f t="shared" si="2"/>
        <v>0</v>
      </c>
      <c r="F60" s="88">
        <f t="shared" si="2"/>
        <v>0</v>
      </c>
      <c r="G60" s="89">
        <f t="shared" si="2"/>
        <v>0</v>
      </c>
      <c r="H60" s="86">
        <f t="shared" si="2"/>
        <v>0</v>
      </c>
      <c r="I60" s="87">
        <f t="shared" si="2"/>
        <v>0</v>
      </c>
      <c r="J60" s="88">
        <f t="shared" si="2"/>
        <v>0</v>
      </c>
      <c r="K60" s="89">
        <f t="shared" si="2"/>
        <v>0</v>
      </c>
      <c r="L60" s="86">
        <f t="shared" si="2"/>
        <v>0</v>
      </c>
      <c r="M60" s="87">
        <f t="shared" si="2"/>
        <v>0</v>
      </c>
      <c r="N60" s="90">
        <f t="shared" si="2"/>
        <v>0</v>
      </c>
    </row>
    <row r="61" spans="1:14" ht="12.75">
      <c r="A61" s="25"/>
      <c r="B61" s="93"/>
      <c r="C61" s="92"/>
      <c r="D61" s="86">
        <f t="shared" si="0"/>
        <v>0</v>
      </c>
      <c r="E61" s="87">
        <f t="shared" si="2"/>
        <v>0</v>
      </c>
      <c r="F61" s="88">
        <f t="shared" si="2"/>
        <v>0</v>
      </c>
      <c r="G61" s="89">
        <f t="shared" si="2"/>
        <v>0</v>
      </c>
      <c r="H61" s="86">
        <f t="shared" si="2"/>
        <v>0</v>
      </c>
      <c r="I61" s="87">
        <f t="shared" si="2"/>
        <v>0</v>
      </c>
      <c r="J61" s="88">
        <f t="shared" si="2"/>
        <v>0</v>
      </c>
      <c r="K61" s="89">
        <f t="shared" si="2"/>
        <v>0</v>
      </c>
      <c r="L61" s="86">
        <f t="shared" si="2"/>
        <v>0</v>
      </c>
      <c r="M61" s="87">
        <f t="shared" si="2"/>
        <v>0</v>
      </c>
      <c r="N61" s="90">
        <f t="shared" si="2"/>
        <v>0</v>
      </c>
    </row>
    <row r="62" spans="1:14" ht="12.75">
      <c r="A62" s="25"/>
      <c r="B62" s="93"/>
      <c r="C62" s="92"/>
      <c r="D62" s="86">
        <f t="shared" si="0"/>
        <v>0</v>
      </c>
      <c r="E62" s="87">
        <f t="shared" si="2"/>
        <v>0</v>
      </c>
      <c r="F62" s="88">
        <f t="shared" si="2"/>
        <v>0</v>
      </c>
      <c r="G62" s="89">
        <f t="shared" si="2"/>
        <v>0</v>
      </c>
      <c r="H62" s="86">
        <f t="shared" si="2"/>
        <v>0</v>
      </c>
      <c r="I62" s="87">
        <f t="shared" si="2"/>
        <v>0</v>
      </c>
      <c r="J62" s="88">
        <f t="shared" si="2"/>
        <v>0</v>
      </c>
      <c r="K62" s="89">
        <f t="shared" si="2"/>
        <v>0</v>
      </c>
      <c r="L62" s="86">
        <f t="shared" si="2"/>
        <v>0</v>
      </c>
      <c r="M62" s="87">
        <f t="shared" si="2"/>
        <v>0</v>
      </c>
      <c r="N62" s="90">
        <f t="shared" si="2"/>
        <v>0</v>
      </c>
    </row>
    <row r="63" spans="1:14" ht="12.75">
      <c r="A63" s="25"/>
      <c r="B63" s="93"/>
      <c r="C63" s="92"/>
      <c r="D63" s="86">
        <f t="shared" si="0"/>
        <v>0</v>
      </c>
      <c r="E63" s="87">
        <f aca="true" t="shared" si="3" ref="E63:N71">$C63/E$36</f>
        <v>0</v>
      </c>
      <c r="F63" s="88">
        <f t="shared" si="3"/>
        <v>0</v>
      </c>
      <c r="G63" s="89">
        <f t="shared" si="3"/>
        <v>0</v>
      </c>
      <c r="H63" s="86">
        <f t="shared" si="3"/>
        <v>0</v>
      </c>
      <c r="I63" s="87">
        <f t="shared" si="3"/>
        <v>0</v>
      </c>
      <c r="J63" s="88">
        <f t="shared" si="3"/>
        <v>0</v>
      </c>
      <c r="K63" s="89">
        <f t="shared" si="3"/>
        <v>0</v>
      </c>
      <c r="L63" s="86">
        <f t="shared" si="3"/>
        <v>0</v>
      </c>
      <c r="M63" s="87">
        <f t="shared" si="3"/>
        <v>0</v>
      </c>
      <c r="N63" s="90">
        <f t="shared" si="3"/>
        <v>0</v>
      </c>
    </row>
    <row r="64" spans="1:14" ht="12.75">
      <c r="A64" s="25"/>
      <c r="B64" s="93"/>
      <c r="C64" s="92"/>
      <c r="D64" s="86">
        <f t="shared" si="0"/>
        <v>0</v>
      </c>
      <c r="E64" s="87">
        <f t="shared" si="3"/>
        <v>0</v>
      </c>
      <c r="F64" s="88">
        <f t="shared" si="3"/>
        <v>0</v>
      </c>
      <c r="G64" s="89">
        <f t="shared" si="3"/>
        <v>0</v>
      </c>
      <c r="H64" s="86">
        <f t="shared" si="3"/>
        <v>0</v>
      </c>
      <c r="I64" s="87">
        <f t="shared" si="3"/>
        <v>0</v>
      </c>
      <c r="J64" s="88">
        <f t="shared" si="3"/>
        <v>0</v>
      </c>
      <c r="K64" s="89">
        <f t="shared" si="3"/>
        <v>0</v>
      </c>
      <c r="L64" s="86">
        <f t="shared" si="3"/>
        <v>0</v>
      </c>
      <c r="M64" s="87">
        <f t="shared" si="3"/>
        <v>0</v>
      </c>
      <c r="N64" s="90">
        <f t="shared" si="3"/>
        <v>0</v>
      </c>
    </row>
    <row r="65" spans="1:14" ht="12.75">
      <c r="A65" s="25"/>
      <c r="B65" s="93"/>
      <c r="C65" s="92"/>
      <c r="D65" s="86">
        <f t="shared" si="0"/>
        <v>0</v>
      </c>
      <c r="E65" s="87">
        <f t="shared" si="3"/>
        <v>0</v>
      </c>
      <c r="F65" s="88">
        <f t="shared" si="3"/>
        <v>0</v>
      </c>
      <c r="G65" s="89">
        <f t="shared" si="3"/>
        <v>0</v>
      </c>
      <c r="H65" s="86">
        <f t="shared" si="3"/>
        <v>0</v>
      </c>
      <c r="I65" s="87">
        <f t="shared" si="3"/>
        <v>0</v>
      </c>
      <c r="J65" s="88">
        <f t="shared" si="3"/>
        <v>0</v>
      </c>
      <c r="K65" s="89">
        <f t="shared" si="3"/>
        <v>0</v>
      </c>
      <c r="L65" s="86">
        <f t="shared" si="3"/>
        <v>0</v>
      </c>
      <c r="M65" s="87">
        <f t="shared" si="3"/>
        <v>0</v>
      </c>
      <c r="N65" s="90">
        <f t="shared" si="3"/>
        <v>0</v>
      </c>
    </row>
    <row r="66" spans="1:14" ht="12.75">
      <c r="A66" s="25"/>
      <c r="B66" s="93"/>
      <c r="C66" s="92"/>
      <c r="D66" s="86">
        <f t="shared" si="0"/>
        <v>0</v>
      </c>
      <c r="E66" s="87">
        <f t="shared" si="3"/>
        <v>0</v>
      </c>
      <c r="F66" s="88">
        <f t="shared" si="3"/>
        <v>0</v>
      </c>
      <c r="G66" s="89">
        <f t="shared" si="3"/>
        <v>0</v>
      </c>
      <c r="H66" s="86">
        <f t="shared" si="3"/>
        <v>0</v>
      </c>
      <c r="I66" s="87">
        <f t="shared" si="3"/>
        <v>0</v>
      </c>
      <c r="J66" s="88">
        <f t="shared" si="3"/>
        <v>0</v>
      </c>
      <c r="K66" s="89">
        <f t="shared" si="3"/>
        <v>0</v>
      </c>
      <c r="L66" s="86">
        <f t="shared" si="3"/>
        <v>0</v>
      </c>
      <c r="M66" s="87">
        <f t="shared" si="3"/>
        <v>0</v>
      </c>
      <c r="N66" s="90">
        <f t="shared" si="3"/>
        <v>0</v>
      </c>
    </row>
    <row r="67" spans="1:14" ht="12.75">
      <c r="A67" s="25"/>
      <c r="B67" s="93"/>
      <c r="C67" s="92"/>
      <c r="D67" s="86">
        <f t="shared" si="0"/>
        <v>0</v>
      </c>
      <c r="E67" s="87">
        <f t="shared" si="3"/>
        <v>0</v>
      </c>
      <c r="F67" s="88">
        <f t="shared" si="3"/>
        <v>0</v>
      </c>
      <c r="G67" s="89">
        <f t="shared" si="3"/>
        <v>0</v>
      </c>
      <c r="H67" s="86">
        <f t="shared" si="3"/>
        <v>0</v>
      </c>
      <c r="I67" s="87">
        <f t="shared" si="3"/>
        <v>0</v>
      </c>
      <c r="J67" s="88">
        <f t="shared" si="3"/>
        <v>0</v>
      </c>
      <c r="K67" s="89">
        <f t="shared" si="3"/>
        <v>0</v>
      </c>
      <c r="L67" s="86">
        <f t="shared" si="3"/>
        <v>0</v>
      </c>
      <c r="M67" s="87">
        <f t="shared" si="3"/>
        <v>0</v>
      </c>
      <c r="N67" s="90">
        <f t="shared" si="3"/>
        <v>0</v>
      </c>
    </row>
    <row r="68" spans="1:14" ht="12.75">
      <c r="A68" s="25"/>
      <c r="B68" s="93"/>
      <c r="C68" s="92"/>
      <c r="D68" s="86">
        <f t="shared" si="0"/>
        <v>0</v>
      </c>
      <c r="E68" s="87">
        <f t="shared" si="3"/>
        <v>0</v>
      </c>
      <c r="F68" s="88">
        <f t="shared" si="3"/>
        <v>0</v>
      </c>
      <c r="G68" s="89">
        <f t="shared" si="3"/>
        <v>0</v>
      </c>
      <c r="H68" s="86">
        <f t="shared" si="3"/>
        <v>0</v>
      </c>
      <c r="I68" s="87">
        <f t="shared" si="3"/>
        <v>0</v>
      </c>
      <c r="J68" s="88">
        <f t="shared" si="3"/>
        <v>0</v>
      </c>
      <c r="K68" s="89">
        <f t="shared" si="3"/>
        <v>0</v>
      </c>
      <c r="L68" s="86">
        <f t="shared" si="3"/>
        <v>0</v>
      </c>
      <c r="M68" s="87">
        <f t="shared" si="3"/>
        <v>0</v>
      </c>
      <c r="N68" s="90">
        <f t="shared" si="3"/>
        <v>0</v>
      </c>
    </row>
    <row r="69" spans="1:14" ht="12.75">
      <c r="A69" s="25"/>
      <c r="B69" s="93"/>
      <c r="C69" s="92"/>
      <c r="D69" s="86">
        <f aca="true" t="shared" si="4" ref="D69:D100">$C69/D$36</f>
        <v>0</v>
      </c>
      <c r="E69" s="87">
        <f t="shared" si="3"/>
        <v>0</v>
      </c>
      <c r="F69" s="88">
        <f t="shared" si="3"/>
        <v>0</v>
      </c>
      <c r="G69" s="89">
        <f t="shared" si="3"/>
        <v>0</v>
      </c>
      <c r="H69" s="86">
        <f t="shared" si="3"/>
        <v>0</v>
      </c>
      <c r="I69" s="87">
        <f t="shared" si="3"/>
        <v>0</v>
      </c>
      <c r="J69" s="88">
        <f t="shared" si="3"/>
        <v>0</v>
      </c>
      <c r="K69" s="89">
        <f t="shared" si="3"/>
        <v>0</v>
      </c>
      <c r="L69" s="86">
        <f t="shared" si="3"/>
        <v>0</v>
      </c>
      <c r="M69" s="87">
        <f t="shared" si="3"/>
        <v>0</v>
      </c>
      <c r="N69" s="90">
        <f t="shared" si="3"/>
        <v>0</v>
      </c>
    </row>
    <row r="70" spans="1:14" ht="12.75">
      <c r="A70" s="25"/>
      <c r="B70" s="93"/>
      <c r="C70" s="92"/>
      <c r="D70" s="86">
        <f t="shared" si="4"/>
        <v>0</v>
      </c>
      <c r="E70" s="87">
        <f t="shared" si="3"/>
        <v>0</v>
      </c>
      <c r="F70" s="88">
        <f t="shared" si="3"/>
        <v>0</v>
      </c>
      <c r="G70" s="89">
        <f t="shared" si="3"/>
        <v>0</v>
      </c>
      <c r="H70" s="86">
        <f t="shared" si="3"/>
        <v>0</v>
      </c>
      <c r="I70" s="87">
        <f t="shared" si="3"/>
        <v>0</v>
      </c>
      <c r="J70" s="88">
        <f t="shared" si="3"/>
        <v>0</v>
      </c>
      <c r="K70" s="89">
        <f t="shared" si="3"/>
        <v>0</v>
      </c>
      <c r="L70" s="86">
        <f t="shared" si="3"/>
        <v>0</v>
      </c>
      <c r="M70" s="87">
        <f t="shared" si="3"/>
        <v>0</v>
      </c>
      <c r="N70" s="90">
        <f t="shared" si="3"/>
        <v>0</v>
      </c>
    </row>
    <row r="71" spans="1:14" ht="12.75">
      <c r="A71" s="25"/>
      <c r="B71" s="93"/>
      <c r="C71" s="92"/>
      <c r="D71" s="86">
        <f t="shared" si="4"/>
        <v>0</v>
      </c>
      <c r="E71" s="87">
        <f t="shared" si="3"/>
        <v>0</v>
      </c>
      <c r="F71" s="88">
        <f t="shared" si="3"/>
        <v>0</v>
      </c>
      <c r="G71" s="89">
        <f t="shared" si="3"/>
        <v>0</v>
      </c>
      <c r="H71" s="86">
        <f t="shared" si="3"/>
        <v>0</v>
      </c>
      <c r="I71" s="87">
        <f t="shared" si="3"/>
        <v>0</v>
      </c>
      <c r="J71" s="88">
        <f t="shared" si="3"/>
        <v>0</v>
      </c>
      <c r="K71" s="89">
        <f t="shared" si="3"/>
        <v>0</v>
      </c>
      <c r="L71" s="86">
        <f t="shared" si="3"/>
        <v>0</v>
      </c>
      <c r="M71" s="87">
        <f t="shared" si="3"/>
        <v>0</v>
      </c>
      <c r="N71" s="90">
        <f t="shared" si="3"/>
        <v>0</v>
      </c>
    </row>
    <row r="72" spans="1:14" ht="12.75">
      <c r="A72" s="25"/>
      <c r="B72" s="93"/>
      <c r="C72" s="92"/>
      <c r="D72" s="86">
        <f t="shared" si="4"/>
        <v>0</v>
      </c>
      <c r="E72" s="87">
        <f aca="true" t="shared" si="5" ref="E72:E88">$C72/E$36</f>
        <v>0</v>
      </c>
      <c r="F72" s="88">
        <f aca="true" t="shared" si="6" ref="F72:N87">$C72/F$36</f>
        <v>0</v>
      </c>
      <c r="G72" s="89">
        <f t="shared" si="6"/>
        <v>0</v>
      </c>
      <c r="H72" s="86">
        <f t="shared" si="6"/>
        <v>0</v>
      </c>
      <c r="I72" s="87">
        <f t="shared" si="6"/>
        <v>0</v>
      </c>
      <c r="J72" s="88">
        <f t="shared" si="6"/>
        <v>0</v>
      </c>
      <c r="K72" s="89">
        <f t="shared" si="6"/>
        <v>0</v>
      </c>
      <c r="L72" s="86">
        <f t="shared" si="6"/>
        <v>0</v>
      </c>
      <c r="M72" s="87">
        <f t="shared" si="6"/>
        <v>0</v>
      </c>
      <c r="N72" s="90">
        <f t="shared" si="6"/>
        <v>0</v>
      </c>
    </row>
    <row r="73" spans="1:14" ht="12.75">
      <c r="A73" s="25"/>
      <c r="B73" s="93"/>
      <c r="C73" s="92"/>
      <c r="D73" s="86">
        <f t="shared" si="4"/>
        <v>0</v>
      </c>
      <c r="E73" s="87">
        <f t="shared" si="5"/>
        <v>0</v>
      </c>
      <c r="F73" s="88">
        <f t="shared" si="6"/>
        <v>0</v>
      </c>
      <c r="G73" s="89">
        <f t="shared" si="6"/>
        <v>0</v>
      </c>
      <c r="H73" s="86">
        <f t="shared" si="6"/>
        <v>0</v>
      </c>
      <c r="I73" s="87">
        <f t="shared" si="6"/>
        <v>0</v>
      </c>
      <c r="J73" s="88">
        <f t="shared" si="6"/>
        <v>0</v>
      </c>
      <c r="K73" s="89">
        <f t="shared" si="6"/>
        <v>0</v>
      </c>
      <c r="L73" s="86">
        <f t="shared" si="6"/>
        <v>0</v>
      </c>
      <c r="M73" s="87">
        <f t="shared" si="6"/>
        <v>0</v>
      </c>
      <c r="N73" s="90">
        <f t="shared" si="6"/>
        <v>0</v>
      </c>
    </row>
    <row r="74" spans="1:14" ht="12.75">
      <c r="A74" s="25"/>
      <c r="B74" s="93"/>
      <c r="C74" s="92"/>
      <c r="D74" s="86">
        <f t="shared" si="4"/>
        <v>0</v>
      </c>
      <c r="E74" s="87">
        <f t="shared" si="5"/>
        <v>0</v>
      </c>
      <c r="F74" s="88">
        <f t="shared" si="6"/>
        <v>0</v>
      </c>
      <c r="G74" s="89">
        <f t="shared" si="6"/>
        <v>0</v>
      </c>
      <c r="H74" s="86">
        <f t="shared" si="6"/>
        <v>0</v>
      </c>
      <c r="I74" s="87">
        <f t="shared" si="6"/>
        <v>0</v>
      </c>
      <c r="J74" s="88">
        <f t="shared" si="6"/>
        <v>0</v>
      </c>
      <c r="K74" s="89">
        <f t="shared" si="6"/>
        <v>0</v>
      </c>
      <c r="L74" s="86">
        <f t="shared" si="6"/>
        <v>0</v>
      </c>
      <c r="M74" s="87">
        <f t="shared" si="6"/>
        <v>0</v>
      </c>
      <c r="N74" s="90">
        <f t="shared" si="6"/>
        <v>0</v>
      </c>
    </row>
    <row r="75" spans="1:14" ht="12.75">
      <c r="A75" s="25"/>
      <c r="B75" s="93"/>
      <c r="C75" s="92"/>
      <c r="D75" s="86">
        <f t="shared" si="4"/>
        <v>0</v>
      </c>
      <c r="E75" s="87">
        <f t="shared" si="5"/>
        <v>0</v>
      </c>
      <c r="F75" s="88">
        <f t="shared" si="6"/>
        <v>0</v>
      </c>
      <c r="G75" s="89">
        <f t="shared" si="6"/>
        <v>0</v>
      </c>
      <c r="H75" s="86">
        <f t="shared" si="6"/>
        <v>0</v>
      </c>
      <c r="I75" s="87">
        <f t="shared" si="6"/>
        <v>0</v>
      </c>
      <c r="J75" s="88">
        <f t="shared" si="6"/>
        <v>0</v>
      </c>
      <c r="K75" s="89">
        <f t="shared" si="6"/>
        <v>0</v>
      </c>
      <c r="L75" s="86">
        <f t="shared" si="6"/>
        <v>0</v>
      </c>
      <c r="M75" s="87">
        <f t="shared" si="6"/>
        <v>0</v>
      </c>
      <c r="N75" s="90">
        <f t="shared" si="6"/>
        <v>0</v>
      </c>
    </row>
    <row r="76" spans="1:14" ht="12.75">
      <c r="A76" s="25"/>
      <c r="B76" s="93"/>
      <c r="C76" s="92"/>
      <c r="D76" s="86">
        <f t="shared" si="4"/>
        <v>0</v>
      </c>
      <c r="E76" s="87">
        <f t="shared" si="5"/>
        <v>0</v>
      </c>
      <c r="F76" s="88">
        <f t="shared" si="6"/>
        <v>0</v>
      </c>
      <c r="G76" s="89">
        <f t="shared" si="6"/>
        <v>0</v>
      </c>
      <c r="H76" s="86">
        <f t="shared" si="6"/>
        <v>0</v>
      </c>
      <c r="I76" s="87">
        <f t="shared" si="6"/>
        <v>0</v>
      </c>
      <c r="J76" s="88">
        <f t="shared" si="6"/>
        <v>0</v>
      </c>
      <c r="K76" s="89">
        <f t="shared" si="6"/>
        <v>0</v>
      </c>
      <c r="L76" s="86">
        <f t="shared" si="6"/>
        <v>0</v>
      </c>
      <c r="M76" s="87">
        <f t="shared" si="6"/>
        <v>0</v>
      </c>
      <c r="N76" s="90">
        <f t="shared" si="6"/>
        <v>0</v>
      </c>
    </row>
    <row r="77" spans="1:14" ht="12.75">
      <c r="A77" s="25"/>
      <c r="B77" s="93"/>
      <c r="C77" s="92"/>
      <c r="D77" s="86">
        <f t="shared" si="4"/>
        <v>0</v>
      </c>
      <c r="E77" s="87">
        <f t="shared" si="5"/>
        <v>0</v>
      </c>
      <c r="F77" s="88">
        <f t="shared" si="6"/>
        <v>0</v>
      </c>
      <c r="G77" s="89">
        <f t="shared" si="6"/>
        <v>0</v>
      </c>
      <c r="H77" s="86">
        <f t="shared" si="6"/>
        <v>0</v>
      </c>
      <c r="I77" s="87">
        <f t="shared" si="6"/>
        <v>0</v>
      </c>
      <c r="J77" s="88">
        <f t="shared" si="6"/>
        <v>0</v>
      </c>
      <c r="K77" s="89">
        <f t="shared" si="6"/>
        <v>0</v>
      </c>
      <c r="L77" s="86">
        <f t="shared" si="6"/>
        <v>0</v>
      </c>
      <c r="M77" s="87">
        <f t="shared" si="6"/>
        <v>0</v>
      </c>
      <c r="N77" s="90">
        <f t="shared" si="6"/>
        <v>0</v>
      </c>
    </row>
    <row r="78" spans="1:14" ht="12.75">
      <c r="A78" s="25"/>
      <c r="B78" s="93"/>
      <c r="C78" s="92"/>
      <c r="D78" s="86">
        <f t="shared" si="4"/>
        <v>0</v>
      </c>
      <c r="E78" s="87">
        <f t="shared" si="5"/>
        <v>0</v>
      </c>
      <c r="F78" s="88">
        <f t="shared" si="6"/>
        <v>0</v>
      </c>
      <c r="G78" s="89">
        <f t="shared" si="6"/>
        <v>0</v>
      </c>
      <c r="H78" s="86">
        <f t="shared" si="6"/>
        <v>0</v>
      </c>
      <c r="I78" s="87">
        <f t="shared" si="6"/>
        <v>0</v>
      </c>
      <c r="J78" s="88">
        <f t="shared" si="6"/>
        <v>0</v>
      </c>
      <c r="K78" s="89">
        <f t="shared" si="6"/>
        <v>0</v>
      </c>
      <c r="L78" s="86">
        <f t="shared" si="6"/>
        <v>0</v>
      </c>
      <c r="M78" s="87">
        <f t="shared" si="6"/>
        <v>0</v>
      </c>
      <c r="N78" s="90">
        <f t="shared" si="6"/>
        <v>0</v>
      </c>
    </row>
    <row r="79" spans="1:14" ht="12.75">
      <c r="A79" s="25"/>
      <c r="B79" s="93"/>
      <c r="C79" s="92"/>
      <c r="D79" s="86">
        <f t="shared" si="4"/>
        <v>0</v>
      </c>
      <c r="E79" s="87">
        <f t="shared" si="5"/>
        <v>0</v>
      </c>
      <c r="F79" s="88">
        <f t="shared" si="6"/>
        <v>0</v>
      </c>
      <c r="G79" s="89">
        <f t="shared" si="6"/>
        <v>0</v>
      </c>
      <c r="H79" s="86">
        <f t="shared" si="6"/>
        <v>0</v>
      </c>
      <c r="I79" s="87">
        <f t="shared" si="6"/>
        <v>0</v>
      </c>
      <c r="J79" s="88">
        <f t="shared" si="6"/>
        <v>0</v>
      </c>
      <c r="K79" s="89">
        <f t="shared" si="6"/>
        <v>0</v>
      </c>
      <c r="L79" s="86">
        <f t="shared" si="6"/>
        <v>0</v>
      </c>
      <c r="M79" s="87">
        <f t="shared" si="6"/>
        <v>0</v>
      </c>
      <c r="N79" s="90">
        <f t="shared" si="6"/>
        <v>0</v>
      </c>
    </row>
    <row r="80" spans="1:14" ht="12.75">
      <c r="A80" s="25"/>
      <c r="B80" s="93"/>
      <c r="C80" s="92"/>
      <c r="D80" s="86">
        <f t="shared" si="4"/>
        <v>0</v>
      </c>
      <c r="E80" s="87">
        <f t="shared" si="5"/>
        <v>0</v>
      </c>
      <c r="F80" s="88">
        <f t="shared" si="6"/>
        <v>0</v>
      </c>
      <c r="G80" s="89">
        <f t="shared" si="6"/>
        <v>0</v>
      </c>
      <c r="H80" s="86">
        <f t="shared" si="6"/>
        <v>0</v>
      </c>
      <c r="I80" s="87">
        <f t="shared" si="6"/>
        <v>0</v>
      </c>
      <c r="J80" s="88">
        <f t="shared" si="6"/>
        <v>0</v>
      </c>
      <c r="K80" s="89">
        <f t="shared" si="6"/>
        <v>0</v>
      </c>
      <c r="L80" s="86">
        <f t="shared" si="6"/>
        <v>0</v>
      </c>
      <c r="M80" s="87">
        <f t="shared" si="6"/>
        <v>0</v>
      </c>
      <c r="N80" s="90">
        <f t="shared" si="6"/>
        <v>0</v>
      </c>
    </row>
    <row r="81" spans="1:14" ht="12.75">
      <c r="A81" s="25"/>
      <c r="B81" s="93"/>
      <c r="C81" s="92"/>
      <c r="D81" s="86">
        <f t="shared" si="4"/>
        <v>0</v>
      </c>
      <c r="E81" s="87">
        <f t="shared" si="5"/>
        <v>0</v>
      </c>
      <c r="F81" s="88">
        <f t="shared" si="6"/>
        <v>0</v>
      </c>
      <c r="G81" s="89">
        <f t="shared" si="6"/>
        <v>0</v>
      </c>
      <c r="H81" s="86">
        <f t="shared" si="6"/>
        <v>0</v>
      </c>
      <c r="I81" s="87">
        <f t="shared" si="6"/>
        <v>0</v>
      </c>
      <c r="J81" s="88">
        <f t="shared" si="6"/>
        <v>0</v>
      </c>
      <c r="K81" s="89">
        <f t="shared" si="6"/>
        <v>0</v>
      </c>
      <c r="L81" s="86">
        <f t="shared" si="6"/>
        <v>0</v>
      </c>
      <c r="M81" s="87">
        <f t="shared" si="6"/>
        <v>0</v>
      </c>
      <c r="N81" s="90">
        <f t="shared" si="6"/>
        <v>0</v>
      </c>
    </row>
    <row r="82" spans="1:14" ht="12.75">
      <c r="A82" s="25"/>
      <c r="B82" s="93"/>
      <c r="C82" s="92"/>
      <c r="D82" s="86">
        <f t="shared" si="4"/>
        <v>0</v>
      </c>
      <c r="E82" s="87">
        <f t="shared" si="5"/>
        <v>0</v>
      </c>
      <c r="F82" s="88">
        <f t="shared" si="6"/>
        <v>0</v>
      </c>
      <c r="G82" s="89">
        <f t="shared" si="6"/>
        <v>0</v>
      </c>
      <c r="H82" s="86">
        <f t="shared" si="6"/>
        <v>0</v>
      </c>
      <c r="I82" s="87">
        <f t="shared" si="6"/>
        <v>0</v>
      </c>
      <c r="J82" s="88">
        <f t="shared" si="6"/>
        <v>0</v>
      </c>
      <c r="K82" s="89">
        <f t="shared" si="6"/>
        <v>0</v>
      </c>
      <c r="L82" s="86">
        <f t="shared" si="6"/>
        <v>0</v>
      </c>
      <c r="M82" s="87">
        <f t="shared" si="6"/>
        <v>0</v>
      </c>
      <c r="N82" s="90">
        <f t="shared" si="6"/>
        <v>0</v>
      </c>
    </row>
    <row r="83" spans="1:14" ht="12.75">
      <c r="A83" s="25"/>
      <c r="B83" s="93"/>
      <c r="C83" s="92"/>
      <c r="D83" s="86">
        <f t="shared" si="4"/>
        <v>0</v>
      </c>
      <c r="E83" s="87">
        <f t="shared" si="5"/>
        <v>0</v>
      </c>
      <c r="F83" s="88">
        <f t="shared" si="6"/>
        <v>0</v>
      </c>
      <c r="G83" s="89">
        <f t="shared" si="6"/>
        <v>0</v>
      </c>
      <c r="H83" s="86">
        <f t="shared" si="6"/>
        <v>0</v>
      </c>
      <c r="I83" s="87">
        <f t="shared" si="6"/>
        <v>0</v>
      </c>
      <c r="J83" s="88">
        <f t="shared" si="6"/>
        <v>0</v>
      </c>
      <c r="K83" s="89">
        <f t="shared" si="6"/>
        <v>0</v>
      </c>
      <c r="L83" s="86">
        <f t="shared" si="6"/>
        <v>0</v>
      </c>
      <c r="M83" s="87">
        <f t="shared" si="6"/>
        <v>0</v>
      </c>
      <c r="N83" s="90">
        <f t="shared" si="6"/>
        <v>0</v>
      </c>
    </row>
    <row r="84" spans="1:14" ht="12.75">
      <c r="A84" s="25"/>
      <c r="B84" s="93"/>
      <c r="C84" s="92"/>
      <c r="D84" s="86">
        <f t="shared" si="4"/>
        <v>0</v>
      </c>
      <c r="E84" s="87">
        <f t="shared" si="5"/>
        <v>0</v>
      </c>
      <c r="F84" s="88">
        <f t="shared" si="6"/>
        <v>0</v>
      </c>
      <c r="G84" s="89">
        <f t="shared" si="6"/>
        <v>0</v>
      </c>
      <c r="H84" s="86">
        <f t="shared" si="6"/>
        <v>0</v>
      </c>
      <c r="I84" s="87">
        <f t="shared" si="6"/>
        <v>0</v>
      </c>
      <c r="J84" s="88">
        <f t="shared" si="6"/>
        <v>0</v>
      </c>
      <c r="K84" s="89">
        <f t="shared" si="6"/>
        <v>0</v>
      </c>
      <c r="L84" s="86">
        <f t="shared" si="6"/>
        <v>0</v>
      </c>
      <c r="M84" s="87">
        <f t="shared" si="6"/>
        <v>0</v>
      </c>
      <c r="N84" s="90">
        <f t="shared" si="6"/>
        <v>0</v>
      </c>
    </row>
    <row r="85" spans="1:14" ht="12.75">
      <c r="A85" s="25"/>
      <c r="B85" s="93"/>
      <c r="C85" s="92"/>
      <c r="D85" s="86">
        <f t="shared" si="4"/>
        <v>0</v>
      </c>
      <c r="E85" s="87">
        <f t="shared" si="5"/>
        <v>0</v>
      </c>
      <c r="F85" s="88">
        <f t="shared" si="6"/>
        <v>0</v>
      </c>
      <c r="G85" s="89">
        <f t="shared" si="6"/>
        <v>0</v>
      </c>
      <c r="H85" s="86">
        <f t="shared" si="6"/>
        <v>0</v>
      </c>
      <c r="I85" s="87">
        <f t="shared" si="6"/>
        <v>0</v>
      </c>
      <c r="J85" s="88">
        <f t="shared" si="6"/>
        <v>0</v>
      </c>
      <c r="K85" s="89">
        <f t="shared" si="6"/>
        <v>0</v>
      </c>
      <c r="L85" s="86">
        <f t="shared" si="6"/>
        <v>0</v>
      </c>
      <c r="M85" s="87">
        <f t="shared" si="6"/>
        <v>0</v>
      </c>
      <c r="N85" s="90">
        <f t="shared" si="6"/>
        <v>0</v>
      </c>
    </row>
    <row r="86" spans="1:14" ht="12.75">
      <c r="A86" s="25"/>
      <c r="B86" s="93"/>
      <c r="C86" s="92"/>
      <c r="D86" s="86">
        <f t="shared" si="4"/>
        <v>0</v>
      </c>
      <c r="E86" s="87">
        <f t="shared" si="5"/>
        <v>0</v>
      </c>
      <c r="F86" s="88">
        <f t="shared" si="6"/>
        <v>0</v>
      </c>
      <c r="G86" s="89">
        <f t="shared" si="6"/>
        <v>0</v>
      </c>
      <c r="H86" s="86">
        <f t="shared" si="6"/>
        <v>0</v>
      </c>
      <c r="I86" s="87">
        <f t="shared" si="6"/>
        <v>0</v>
      </c>
      <c r="J86" s="88">
        <f t="shared" si="6"/>
        <v>0</v>
      </c>
      <c r="K86" s="89">
        <f t="shared" si="6"/>
        <v>0</v>
      </c>
      <c r="L86" s="86">
        <f t="shared" si="6"/>
        <v>0</v>
      </c>
      <c r="M86" s="87">
        <f t="shared" si="6"/>
        <v>0</v>
      </c>
      <c r="N86" s="90">
        <f t="shared" si="6"/>
        <v>0</v>
      </c>
    </row>
    <row r="87" spans="1:14" ht="12.75">
      <c r="A87" s="25"/>
      <c r="B87" s="93"/>
      <c r="C87" s="92"/>
      <c r="D87" s="86">
        <f t="shared" si="4"/>
        <v>0</v>
      </c>
      <c r="E87" s="87">
        <f t="shared" si="5"/>
        <v>0</v>
      </c>
      <c r="F87" s="88">
        <f t="shared" si="6"/>
        <v>0</v>
      </c>
      <c r="G87" s="89">
        <f t="shared" si="6"/>
        <v>0</v>
      </c>
      <c r="H87" s="86">
        <f t="shared" si="6"/>
        <v>0</v>
      </c>
      <c r="I87" s="87">
        <f t="shared" si="6"/>
        <v>0</v>
      </c>
      <c r="J87" s="88">
        <f t="shared" si="6"/>
        <v>0</v>
      </c>
      <c r="K87" s="89">
        <f t="shared" si="6"/>
        <v>0</v>
      </c>
      <c r="L87" s="86">
        <f t="shared" si="6"/>
        <v>0</v>
      </c>
      <c r="M87" s="87">
        <f t="shared" si="6"/>
        <v>0</v>
      </c>
      <c r="N87" s="90">
        <f t="shared" si="6"/>
        <v>0</v>
      </c>
    </row>
    <row r="88" spans="1:14" ht="12.75">
      <c r="A88" s="25"/>
      <c r="B88" s="93"/>
      <c r="C88" s="92"/>
      <c r="D88" s="86">
        <f t="shared" si="4"/>
        <v>0</v>
      </c>
      <c r="E88" s="87">
        <f t="shared" si="5"/>
        <v>0</v>
      </c>
      <c r="F88" s="88">
        <f aca="true" t="shared" si="7" ref="F88:N88">$C88/F$36</f>
        <v>0</v>
      </c>
      <c r="G88" s="89">
        <f t="shared" si="7"/>
        <v>0</v>
      </c>
      <c r="H88" s="86">
        <f t="shared" si="7"/>
        <v>0</v>
      </c>
      <c r="I88" s="87">
        <f t="shared" si="7"/>
        <v>0</v>
      </c>
      <c r="J88" s="88">
        <f t="shared" si="7"/>
        <v>0</v>
      </c>
      <c r="K88" s="89">
        <f t="shared" si="7"/>
        <v>0</v>
      </c>
      <c r="L88" s="86">
        <f t="shared" si="7"/>
        <v>0</v>
      </c>
      <c r="M88" s="87">
        <f t="shared" si="7"/>
        <v>0</v>
      </c>
      <c r="N88" s="90">
        <f t="shared" si="7"/>
        <v>0</v>
      </c>
    </row>
    <row r="89" spans="1:14" ht="12.75">
      <c r="A89" s="25"/>
      <c r="B89" s="93"/>
      <c r="C89" s="92"/>
      <c r="D89" s="86">
        <f t="shared" si="4"/>
        <v>0</v>
      </c>
      <c r="E89" s="87">
        <f aca="true" t="shared" si="8" ref="E89:N104">$C89/E$36</f>
        <v>0</v>
      </c>
      <c r="F89" s="88">
        <f t="shared" si="8"/>
        <v>0</v>
      </c>
      <c r="G89" s="89">
        <f t="shared" si="8"/>
        <v>0</v>
      </c>
      <c r="H89" s="86">
        <f t="shared" si="8"/>
        <v>0</v>
      </c>
      <c r="I89" s="87">
        <f t="shared" si="8"/>
        <v>0</v>
      </c>
      <c r="J89" s="88">
        <f t="shared" si="8"/>
        <v>0</v>
      </c>
      <c r="K89" s="89">
        <f t="shared" si="8"/>
        <v>0</v>
      </c>
      <c r="L89" s="86">
        <f t="shared" si="8"/>
        <v>0</v>
      </c>
      <c r="M89" s="87">
        <f t="shared" si="8"/>
        <v>0</v>
      </c>
      <c r="N89" s="90">
        <f t="shared" si="8"/>
        <v>0</v>
      </c>
    </row>
    <row r="90" spans="1:14" ht="12.75">
      <c r="A90" s="25"/>
      <c r="B90" s="93"/>
      <c r="C90" s="92"/>
      <c r="D90" s="86">
        <f t="shared" si="4"/>
        <v>0</v>
      </c>
      <c r="E90" s="87">
        <f t="shared" si="8"/>
        <v>0</v>
      </c>
      <c r="F90" s="88">
        <f t="shared" si="8"/>
        <v>0</v>
      </c>
      <c r="G90" s="89">
        <f t="shared" si="8"/>
        <v>0</v>
      </c>
      <c r="H90" s="86">
        <f t="shared" si="8"/>
        <v>0</v>
      </c>
      <c r="I90" s="87">
        <f t="shared" si="8"/>
        <v>0</v>
      </c>
      <c r="J90" s="88">
        <f t="shared" si="8"/>
        <v>0</v>
      </c>
      <c r="K90" s="89">
        <f t="shared" si="8"/>
        <v>0</v>
      </c>
      <c r="L90" s="86">
        <f t="shared" si="8"/>
        <v>0</v>
      </c>
      <c r="M90" s="87">
        <f t="shared" si="8"/>
        <v>0</v>
      </c>
      <c r="N90" s="90">
        <f t="shared" si="8"/>
        <v>0</v>
      </c>
    </row>
    <row r="91" spans="1:14" ht="12.75">
      <c r="A91" s="25"/>
      <c r="B91" s="93"/>
      <c r="C91" s="92"/>
      <c r="D91" s="86">
        <f t="shared" si="4"/>
        <v>0</v>
      </c>
      <c r="E91" s="87">
        <f t="shared" si="8"/>
        <v>0</v>
      </c>
      <c r="F91" s="88">
        <f t="shared" si="8"/>
        <v>0</v>
      </c>
      <c r="G91" s="89">
        <f t="shared" si="8"/>
        <v>0</v>
      </c>
      <c r="H91" s="86">
        <f t="shared" si="8"/>
        <v>0</v>
      </c>
      <c r="I91" s="87">
        <f t="shared" si="8"/>
        <v>0</v>
      </c>
      <c r="J91" s="88">
        <f t="shared" si="8"/>
        <v>0</v>
      </c>
      <c r="K91" s="89">
        <f t="shared" si="8"/>
        <v>0</v>
      </c>
      <c r="L91" s="86">
        <f t="shared" si="8"/>
        <v>0</v>
      </c>
      <c r="M91" s="87">
        <f t="shared" si="8"/>
        <v>0</v>
      </c>
      <c r="N91" s="90">
        <f t="shared" si="8"/>
        <v>0</v>
      </c>
    </row>
    <row r="92" spans="1:14" ht="12.75">
      <c r="A92" s="25"/>
      <c r="B92" s="93"/>
      <c r="C92" s="92"/>
      <c r="D92" s="86">
        <f t="shared" si="4"/>
        <v>0</v>
      </c>
      <c r="E92" s="87">
        <f t="shared" si="8"/>
        <v>0</v>
      </c>
      <c r="F92" s="88">
        <f t="shared" si="8"/>
        <v>0</v>
      </c>
      <c r="G92" s="89">
        <f t="shared" si="8"/>
        <v>0</v>
      </c>
      <c r="H92" s="86">
        <f t="shared" si="8"/>
        <v>0</v>
      </c>
      <c r="I92" s="87">
        <f t="shared" si="8"/>
        <v>0</v>
      </c>
      <c r="J92" s="88">
        <f t="shared" si="8"/>
        <v>0</v>
      </c>
      <c r="K92" s="89">
        <f t="shared" si="8"/>
        <v>0</v>
      </c>
      <c r="L92" s="86">
        <f t="shared" si="8"/>
        <v>0</v>
      </c>
      <c r="M92" s="87">
        <f t="shared" si="8"/>
        <v>0</v>
      </c>
      <c r="N92" s="90">
        <f t="shared" si="8"/>
        <v>0</v>
      </c>
    </row>
    <row r="93" spans="1:14" ht="12.75">
      <c r="A93" s="25"/>
      <c r="B93" s="93"/>
      <c r="C93" s="92"/>
      <c r="D93" s="86">
        <f t="shared" si="4"/>
        <v>0</v>
      </c>
      <c r="E93" s="87">
        <f t="shared" si="8"/>
        <v>0</v>
      </c>
      <c r="F93" s="88">
        <f t="shared" si="8"/>
        <v>0</v>
      </c>
      <c r="G93" s="89">
        <f t="shared" si="8"/>
        <v>0</v>
      </c>
      <c r="H93" s="86">
        <f t="shared" si="8"/>
        <v>0</v>
      </c>
      <c r="I93" s="87">
        <f t="shared" si="8"/>
        <v>0</v>
      </c>
      <c r="J93" s="88">
        <f t="shared" si="8"/>
        <v>0</v>
      </c>
      <c r="K93" s="89">
        <f t="shared" si="8"/>
        <v>0</v>
      </c>
      <c r="L93" s="86">
        <f t="shared" si="8"/>
        <v>0</v>
      </c>
      <c r="M93" s="87">
        <f t="shared" si="8"/>
        <v>0</v>
      </c>
      <c r="N93" s="90">
        <f t="shared" si="8"/>
        <v>0</v>
      </c>
    </row>
    <row r="94" spans="1:14" ht="12.75">
      <c r="A94" s="25"/>
      <c r="B94" s="93"/>
      <c r="C94" s="92"/>
      <c r="D94" s="86">
        <f t="shared" si="4"/>
        <v>0</v>
      </c>
      <c r="E94" s="87">
        <f t="shared" si="8"/>
        <v>0</v>
      </c>
      <c r="F94" s="88">
        <f t="shared" si="8"/>
        <v>0</v>
      </c>
      <c r="G94" s="89">
        <f t="shared" si="8"/>
        <v>0</v>
      </c>
      <c r="H94" s="86">
        <f t="shared" si="8"/>
        <v>0</v>
      </c>
      <c r="I94" s="87">
        <f t="shared" si="8"/>
        <v>0</v>
      </c>
      <c r="J94" s="88">
        <f t="shared" si="8"/>
        <v>0</v>
      </c>
      <c r="K94" s="89">
        <f t="shared" si="8"/>
        <v>0</v>
      </c>
      <c r="L94" s="86">
        <f t="shared" si="8"/>
        <v>0</v>
      </c>
      <c r="M94" s="87">
        <f t="shared" si="8"/>
        <v>0</v>
      </c>
      <c r="N94" s="90">
        <f t="shared" si="8"/>
        <v>0</v>
      </c>
    </row>
    <row r="95" spans="1:14" ht="12.75">
      <c r="A95" s="25"/>
      <c r="B95" s="93"/>
      <c r="C95" s="92"/>
      <c r="D95" s="86">
        <f t="shared" si="4"/>
        <v>0</v>
      </c>
      <c r="E95" s="87">
        <f t="shared" si="8"/>
        <v>0</v>
      </c>
      <c r="F95" s="88">
        <f t="shared" si="8"/>
        <v>0</v>
      </c>
      <c r="G95" s="89">
        <f t="shared" si="8"/>
        <v>0</v>
      </c>
      <c r="H95" s="86">
        <f t="shared" si="8"/>
        <v>0</v>
      </c>
      <c r="I95" s="87">
        <f t="shared" si="8"/>
        <v>0</v>
      </c>
      <c r="J95" s="88">
        <f t="shared" si="8"/>
        <v>0</v>
      </c>
      <c r="K95" s="89">
        <f t="shared" si="8"/>
        <v>0</v>
      </c>
      <c r="L95" s="86">
        <f t="shared" si="8"/>
        <v>0</v>
      </c>
      <c r="M95" s="87">
        <f t="shared" si="8"/>
        <v>0</v>
      </c>
      <c r="N95" s="90">
        <f t="shared" si="8"/>
        <v>0</v>
      </c>
    </row>
    <row r="96" spans="1:14" ht="12.75">
      <c r="A96" s="25"/>
      <c r="B96" s="93"/>
      <c r="C96" s="92"/>
      <c r="D96" s="86">
        <f t="shared" si="4"/>
        <v>0</v>
      </c>
      <c r="E96" s="87">
        <f t="shared" si="8"/>
        <v>0</v>
      </c>
      <c r="F96" s="88">
        <f t="shared" si="8"/>
        <v>0</v>
      </c>
      <c r="G96" s="89">
        <f t="shared" si="8"/>
        <v>0</v>
      </c>
      <c r="H96" s="86">
        <f t="shared" si="8"/>
        <v>0</v>
      </c>
      <c r="I96" s="87">
        <f t="shared" si="8"/>
        <v>0</v>
      </c>
      <c r="J96" s="88">
        <f t="shared" si="8"/>
        <v>0</v>
      </c>
      <c r="K96" s="89">
        <f t="shared" si="8"/>
        <v>0</v>
      </c>
      <c r="L96" s="86">
        <f t="shared" si="8"/>
        <v>0</v>
      </c>
      <c r="M96" s="87">
        <f t="shared" si="8"/>
        <v>0</v>
      </c>
      <c r="N96" s="90">
        <f t="shared" si="8"/>
        <v>0</v>
      </c>
    </row>
    <row r="97" spans="1:14" ht="12.75">
      <c r="A97" s="25"/>
      <c r="B97" s="93"/>
      <c r="C97" s="92"/>
      <c r="D97" s="86">
        <f t="shared" si="4"/>
        <v>0</v>
      </c>
      <c r="E97" s="87">
        <f t="shared" si="8"/>
        <v>0</v>
      </c>
      <c r="F97" s="88">
        <f t="shared" si="8"/>
        <v>0</v>
      </c>
      <c r="G97" s="89">
        <f t="shared" si="8"/>
        <v>0</v>
      </c>
      <c r="H97" s="86">
        <f t="shared" si="8"/>
        <v>0</v>
      </c>
      <c r="I97" s="87">
        <f t="shared" si="8"/>
        <v>0</v>
      </c>
      <c r="J97" s="88">
        <f t="shared" si="8"/>
        <v>0</v>
      </c>
      <c r="K97" s="89">
        <f t="shared" si="8"/>
        <v>0</v>
      </c>
      <c r="L97" s="86">
        <f t="shared" si="8"/>
        <v>0</v>
      </c>
      <c r="M97" s="87">
        <f t="shared" si="8"/>
        <v>0</v>
      </c>
      <c r="N97" s="90">
        <f t="shared" si="8"/>
        <v>0</v>
      </c>
    </row>
    <row r="98" spans="1:14" ht="12.75">
      <c r="A98" s="25"/>
      <c r="B98" s="93"/>
      <c r="C98" s="92"/>
      <c r="D98" s="86">
        <f t="shared" si="4"/>
        <v>0</v>
      </c>
      <c r="E98" s="87">
        <f t="shared" si="8"/>
        <v>0</v>
      </c>
      <c r="F98" s="88">
        <f t="shared" si="8"/>
        <v>0</v>
      </c>
      <c r="G98" s="89">
        <f t="shared" si="8"/>
        <v>0</v>
      </c>
      <c r="H98" s="86">
        <f t="shared" si="8"/>
        <v>0</v>
      </c>
      <c r="I98" s="87">
        <f t="shared" si="8"/>
        <v>0</v>
      </c>
      <c r="J98" s="88">
        <f t="shared" si="8"/>
        <v>0</v>
      </c>
      <c r="K98" s="89">
        <f t="shared" si="8"/>
        <v>0</v>
      </c>
      <c r="L98" s="86">
        <f t="shared" si="8"/>
        <v>0</v>
      </c>
      <c r="M98" s="87">
        <f t="shared" si="8"/>
        <v>0</v>
      </c>
      <c r="N98" s="90">
        <f t="shared" si="8"/>
        <v>0</v>
      </c>
    </row>
    <row r="99" spans="1:14" ht="12.75">
      <c r="A99" s="25"/>
      <c r="B99" s="93"/>
      <c r="C99" s="92"/>
      <c r="D99" s="86">
        <f t="shared" si="4"/>
        <v>0</v>
      </c>
      <c r="E99" s="87">
        <f t="shared" si="8"/>
        <v>0</v>
      </c>
      <c r="F99" s="88">
        <f t="shared" si="8"/>
        <v>0</v>
      </c>
      <c r="G99" s="89">
        <f t="shared" si="8"/>
        <v>0</v>
      </c>
      <c r="H99" s="86">
        <f t="shared" si="8"/>
        <v>0</v>
      </c>
      <c r="I99" s="87">
        <f t="shared" si="8"/>
        <v>0</v>
      </c>
      <c r="J99" s="88">
        <f t="shared" si="8"/>
        <v>0</v>
      </c>
      <c r="K99" s="89">
        <f t="shared" si="8"/>
        <v>0</v>
      </c>
      <c r="L99" s="86">
        <f t="shared" si="8"/>
        <v>0</v>
      </c>
      <c r="M99" s="87">
        <f t="shared" si="8"/>
        <v>0</v>
      </c>
      <c r="N99" s="90">
        <f t="shared" si="8"/>
        <v>0</v>
      </c>
    </row>
    <row r="100" spans="1:14" ht="12.75">
      <c r="A100" s="25"/>
      <c r="B100" s="93"/>
      <c r="C100" s="92"/>
      <c r="D100" s="86">
        <f t="shared" si="4"/>
        <v>0</v>
      </c>
      <c r="E100" s="87">
        <f t="shared" si="8"/>
        <v>0</v>
      </c>
      <c r="F100" s="88">
        <f t="shared" si="8"/>
        <v>0</v>
      </c>
      <c r="G100" s="89">
        <f t="shared" si="8"/>
        <v>0</v>
      </c>
      <c r="H100" s="86">
        <f t="shared" si="8"/>
        <v>0</v>
      </c>
      <c r="I100" s="87">
        <f t="shared" si="8"/>
        <v>0</v>
      </c>
      <c r="J100" s="88">
        <f t="shared" si="8"/>
        <v>0</v>
      </c>
      <c r="K100" s="89">
        <f t="shared" si="8"/>
        <v>0</v>
      </c>
      <c r="L100" s="86">
        <f t="shared" si="8"/>
        <v>0</v>
      </c>
      <c r="M100" s="87">
        <f t="shared" si="8"/>
        <v>0</v>
      </c>
      <c r="N100" s="90">
        <f t="shared" si="8"/>
        <v>0</v>
      </c>
    </row>
    <row r="101" spans="1:14" ht="12.75">
      <c r="A101" s="25"/>
      <c r="B101" s="93"/>
      <c r="C101" s="92"/>
      <c r="D101" s="86">
        <f aca="true" t="shared" si="9" ref="D101:D132">$C101/D$36</f>
        <v>0</v>
      </c>
      <c r="E101" s="87">
        <f t="shared" si="8"/>
        <v>0</v>
      </c>
      <c r="F101" s="88">
        <f t="shared" si="8"/>
        <v>0</v>
      </c>
      <c r="G101" s="89">
        <f t="shared" si="8"/>
        <v>0</v>
      </c>
      <c r="H101" s="86">
        <f t="shared" si="8"/>
        <v>0</v>
      </c>
      <c r="I101" s="87">
        <f t="shared" si="8"/>
        <v>0</v>
      </c>
      <c r="J101" s="88">
        <f t="shared" si="8"/>
        <v>0</v>
      </c>
      <c r="K101" s="89">
        <f t="shared" si="8"/>
        <v>0</v>
      </c>
      <c r="L101" s="86">
        <f t="shared" si="8"/>
        <v>0</v>
      </c>
      <c r="M101" s="87">
        <f t="shared" si="8"/>
        <v>0</v>
      </c>
      <c r="N101" s="90">
        <f t="shared" si="8"/>
        <v>0</v>
      </c>
    </row>
    <row r="102" spans="1:14" ht="12.75">
      <c r="A102" s="25"/>
      <c r="B102" s="93"/>
      <c r="C102" s="92"/>
      <c r="D102" s="86">
        <f t="shared" si="9"/>
        <v>0</v>
      </c>
      <c r="E102" s="87">
        <f t="shared" si="8"/>
        <v>0</v>
      </c>
      <c r="F102" s="88">
        <f t="shared" si="8"/>
        <v>0</v>
      </c>
      <c r="G102" s="89">
        <f t="shared" si="8"/>
        <v>0</v>
      </c>
      <c r="H102" s="86">
        <f t="shared" si="8"/>
        <v>0</v>
      </c>
      <c r="I102" s="87">
        <f t="shared" si="8"/>
        <v>0</v>
      </c>
      <c r="J102" s="88">
        <f t="shared" si="8"/>
        <v>0</v>
      </c>
      <c r="K102" s="89">
        <f t="shared" si="8"/>
        <v>0</v>
      </c>
      <c r="L102" s="86">
        <f t="shared" si="8"/>
        <v>0</v>
      </c>
      <c r="M102" s="87">
        <f t="shared" si="8"/>
        <v>0</v>
      </c>
      <c r="N102" s="90">
        <f t="shared" si="8"/>
        <v>0</v>
      </c>
    </row>
    <row r="103" spans="1:14" ht="12.75">
      <c r="A103" s="25"/>
      <c r="B103" s="93"/>
      <c r="C103" s="92"/>
      <c r="D103" s="86">
        <f t="shared" si="9"/>
        <v>0</v>
      </c>
      <c r="E103" s="87">
        <f t="shared" si="8"/>
        <v>0</v>
      </c>
      <c r="F103" s="88">
        <f t="shared" si="8"/>
        <v>0</v>
      </c>
      <c r="G103" s="89">
        <f t="shared" si="8"/>
        <v>0</v>
      </c>
      <c r="H103" s="86">
        <f t="shared" si="8"/>
        <v>0</v>
      </c>
      <c r="I103" s="87">
        <f t="shared" si="8"/>
        <v>0</v>
      </c>
      <c r="J103" s="88">
        <f t="shared" si="8"/>
        <v>0</v>
      </c>
      <c r="K103" s="89">
        <f t="shared" si="8"/>
        <v>0</v>
      </c>
      <c r="L103" s="86">
        <f t="shared" si="8"/>
        <v>0</v>
      </c>
      <c r="M103" s="87">
        <f t="shared" si="8"/>
        <v>0</v>
      </c>
      <c r="N103" s="90">
        <f t="shared" si="8"/>
        <v>0</v>
      </c>
    </row>
    <row r="104" spans="1:14" ht="12.75">
      <c r="A104" s="25"/>
      <c r="B104" s="93"/>
      <c r="C104" s="92"/>
      <c r="D104" s="86">
        <f t="shared" si="9"/>
        <v>0</v>
      </c>
      <c r="E104" s="87">
        <f t="shared" si="8"/>
        <v>0</v>
      </c>
      <c r="F104" s="88">
        <f t="shared" si="8"/>
        <v>0</v>
      </c>
      <c r="G104" s="89">
        <f t="shared" si="8"/>
        <v>0</v>
      </c>
      <c r="H104" s="86">
        <f t="shared" si="8"/>
        <v>0</v>
      </c>
      <c r="I104" s="87">
        <f t="shared" si="8"/>
        <v>0</v>
      </c>
      <c r="J104" s="88">
        <f t="shared" si="8"/>
        <v>0</v>
      </c>
      <c r="K104" s="89">
        <f t="shared" si="8"/>
        <v>0</v>
      </c>
      <c r="L104" s="86">
        <f t="shared" si="8"/>
        <v>0</v>
      </c>
      <c r="M104" s="87">
        <f t="shared" si="8"/>
        <v>0</v>
      </c>
      <c r="N104" s="90">
        <f t="shared" si="8"/>
        <v>0</v>
      </c>
    </row>
    <row r="105" spans="1:14" ht="12.75">
      <c r="A105" s="25"/>
      <c r="B105" s="93"/>
      <c r="C105" s="92"/>
      <c r="D105" s="86">
        <f t="shared" si="9"/>
        <v>0</v>
      </c>
      <c r="E105" s="87">
        <f aca="true" t="shared" si="10" ref="E105:N114">$C105/E$36</f>
        <v>0</v>
      </c>
      <c r="F105" s="88">
        <f t="shared" si="10"/>
        <v>0</v>
      </c>
      <c r="G105" s="89">
        <f t="shared" si="10"/>
        <v>0</v>
      </c>
      <c r="H105" s="86">
        <f t="shared" si="10"/>
        <v>0</v>
      </c>
      <c r="I105" s="87">
        <f t="shared" si="10"/>
        <v>0</v>
      </c>
      <c r="J105" s="88">
        <f t="shared" si="10"/>
        <v>0</v>
      </c>
      <c r="K105" s="89">
        <f t="shared" si="10"/>
        <v>0</v>
      </c>
      <c r="L105" s="86">
        <f t="shared" si="10"/>
        <v>0</v>
      </c>
      <c r="M105" s="87">
        <f t="shared" si="10"/>
        <v>0</v>
      </c>
      <c r="N105" s="90">
        <f t="shared" si="10"/>
        <v>0</v>
      </c>
    </row>
    <row r="106" spans="1:14" ht="12.75">
      <c r="A106" s="25"/>
      <c r="B106" s="93"/>
      <c r="C106" s="92"/>
      <c r="D106" s="86">
        <f t="shared" si="9"/>
        <v>0</v>
      </c>
      <c r="E106" s="87">
        <f t="shared" si="10"/>
        <v>0</v>
      </c>
      <c r="F106" s="88">
        <f t="shared" si="10"/>
        <v>0</v>
      </c>
      <c r="G106" s="89">
        <f t="shared" si="10"/>
        <v>0</v>
      </c>
      <c r="H106" s="86">
        <f t="shared" si="10"/>
        <v>0</v>
      </c>
      <c r="I106" s="87">
        <f t="shared" si="10"/>
        <v>0</v>
      </c>
      <c r="J106" s="88">
        <f t="shared" si="10"/>
        <v>0</v>
      </c>
      <c r="K106" s="89">
        <f t="shared" si="10"/>
        <v>0</v>
      </c>
      <c r="L106" s="86">
        <f t="shared" si="10"/>
        <v>0</v>
      </c>
      <c r="M106" s="87">
        <f t="shared" si="10"/>
        <v>0</v>
      </c>
      <c r="N106" s="90">
        <f t="shared" si="10"/>
        <v>0</v>
      </c>
    </row>
    <row r="107" spans="1:14" ht="12.75">
      <c r="A107" s="25"/>
      <c r="B107" s="93"/>
      <c r="C107" s="92"/>
      <c r="D107" s="86">
        <f t="shared" si="9"/>
        <v>0</v>
      </c>
      <c r="E107" s="87">
        <f t="shared" si="10"/>
        <v>0</v>
      </c>
      <c r="F107" s="88">
        <f t="shared" si="10"/>
        <v>0</v>
      </c>
      <c r="G107" s="89">
        <f t="shared" si="10"/>
        <v>0</v>
      </c>
      <c r="H107" s="86">
        <f t="shared" si="10"/>
        <v>0</v>
      </c>
      <c r="I107" s="87">
        <f t="shared" si="10"/>
        <v>0</v>
      </c>
      <c r="J107" s="88">
        <f t="shared" si="10"/>
        <v>0</v>
      </c>
      <c r="K107" s="89">
        <f t="shared" si="10"/>
        <v>0</v>
      </c>
      <c r="L107" s="86">
        <f t="shared" si="10"/>
        <v>0</v>
      </c>
      <c r="M107" s="87">
        <f t="shared" si="10"/>
        <v>0</v>
      </c>
      <c r="N107" s="90">
        <f t="shared" si="10"/>
        <v>0</v>
      </c>
    </row>
    <row r="108" spans="1:14" ht="12.75">
      <c r="A108" s="25"/>
      <c r="B108" s="93"/>
      <c r="C108" s="92"/>
      <c r="D108" s="86">
        <f t="shared" si="9"/>
        <v>0</v>
      </c>
      <c r="E108" s="87">
        <f t="shared" si="10"/>
        <v>0</v>
      </c>
      <c r="F108" s="88">
        <f t="shared" si="10"/>
        <v>0</v>
      </c>
      <c r="G108" s="89">
        <f t="shared" si="10"/>
        <v>0</v>
      </c>
      <c r="H108" s="86">
        <f t="shared" si="10"/>
        <v>0</v>
      </c>
      <c r="I108" s="87">
        <f t="shared" si="10"/>
        <v>0</v>
      </c>
      <c r="J108" s="88">
        <f t="shared" si="10"/>
        <v>0</v>
      </c>
      <c r="K108" s="89">
        <f t="shared" si="10"/>
        <v>0</v>
      </c>
      <c r="L108" s="86">
        <f t="shared" si="10"/>
        <v>0</v>
      </c>
      <c r="M108" s="87">
        <f t="shared" si="10"/>
        <v>0</v>
      </c>
      <c r="N108" s="90">
        <f t="shared" si="10"/>
        <v>0</v>
      </c>
    </row>
    <row r="109" spans="1:14" ht="12.75">
      <c r="A109" s="25"/>
      <c r="B109" s="93"/>
      <c r="C109" s="92"/>
      <c r="D109" s="86">
        <f t="shared" si="9"/>
        <v>0</v>
      </c>
      <c r="E109" s="87">
        <f t="shared" si="10"/>
        <v>0</v>
      </c>
      <c r="F109" s="88">
        <f t="shared" si="10"/>
        <v>0</v>
      </c>
      <c r="G109" s="89">
        <f t="shared" si="10"/>
        <v>0</v>
      </c>
      <c r="H109" s="86">
        <f t="shared" si="10"/>
        <v>0</v>
      </c>
      <c r="I109" s="87">
        <f t="shared" si="10"/>
        <v>0</v>
      </c>
      <c r="J109" s="88">
        <f t="shared" si="10"/>
        <v>0</v>
      </c>
      <c r="K109" s="89">
        <f t="shared" si="10"/>
        <v>0</v>
      </c>
      <c r="L109" s="86">
        <f t="shared" si="10"/>
        <v>0</v>
      </c>
      <c r="M109" s="87">
        <f t="shared" si="10"/>
        <v>0</v>
      </c>
      <c r="N109" s="90">
        <f t="shared" si="10"/>
        <v>0</v>
      </c>
    </row>
    <row r="110" spans="1:14" ht="12.75">
      <c r="A110" s="25"/>
      <c r="B110" s="93"/>
      <c r="C110" s="92"/>
      <c r="D110" s="86">
        <f t="shared" si="9"/>
        <v>0</v>
      </c>
      <c r="E110" s="87">
        <f t="shared" si="10"/>
        <v>0</v>
      </c>
      <c r="F110" s="88">
        <f t="shared" si="10"/>
        <v>0</v>
      </c>
      <c r="G110" s="89">
        <f t="shared" si="10"/>
        <v>0</v>
      </c>
      <c r="H110" s="86">
        <f t="shared" si="10"/>
        <v>0</v>
      </c>
      <c r="I110" s="87">
        <f t="shared" si="10"/>
        <v>0</v>
      </c>
      <c r="J110" s="88">
        <f t="shared" si="10"/>
        <v>0</v>
      </c>
      <c r="K110" s="89">
        <f t="shared" si="10"/>
        <v>0</v>
      </c>
      <c r="L110" s="86">
        <f t="shared" si="10"/>
        <v>0</v>
      </c>
      <c r="M110" s="87">
        <f t="shared" si="10"/>
        <v>0</v>
      </c>
      <c r="N110" s="90">
        <f t="shared" si="10"/>
        <v>0</v>
      </c>
    </row>
    <row r="111" spans="1:14" ht="12.75">
      <c r="A111" s="25"/>
      <c r="B111" s="93"/>
      <c r="C111" s="92"/>
      <c r="D111" s="86">
        <f t="shared" si="9"/>
        <v>0</v>
      </c>
      <c r="E111" s="87">
        <f t="shared" si="10"/>
        <v>0</v>
      </c>
      <c r="F111" s="88">
        <f t="shared" si="10"/>
        <v>0</v>
      </c>
      <c r="G111" s="89">
        <f t="shared" si="10"/>
        <v>0</v>
      </c>
      <c r="H111" s="86">
        <f t="shared" si="10"/>
        <v>0</v>
      </c>
      <c r="I111" s="87">
        <f t="shared" si="10"/>
        <v>0</v>
      </c>
      <c r="J111" s="88">
        <f t="shared" si="10"/>
        <v>0</v>
      </c>
      <c r="K111" s="89">
        <f t="shared" si="10"/>
        <v>0</v>
      </c>
      <c r="L111" s="86">
        <f t="shared" si="10"/>
        <v>0</v>
      </c>
      <c r="M111" s="87">
        <f t="shared" si="10"/>
        <v>0</v>
      </c>
      <c r="N111" s="90">
        <f t="shared" si="10"/>
        <v>0</v>
      </c>
    </row>
    <row r="112" spans="1:14" ht="12.75">
      <c r="A112" s="25"/>
      <c r="B112" s="93"/>
      <c r="C112" s="92"/>
      <c r="D112" s="86">
        <f t="shared" si="9"/>
        <v>0</v>
      </c>
      <c r="E112" s="87">
        <f t="shared" si="10"/>
        <v>0</v>
      </c>
      <c r="F112" s="88">
        <f t="shared" si="10"/>
        <v>0</v>
      </c>
      <c r="G112" s="89">
        <f t="shared" si="10"/>
        <v>0</v>
      </c>
      <c r="H112" s="86">
        <f t="shared" si="10"/>
        <v>0</v>
      </c>
      <c r="I112" s="87">
        <f t="shared" si="10"/>
        <v>0</v>
      </c>
      <c r="J112" s="88">
        <f t="shared" si="10"/>
        <v>0</v>
      </c>
      <c r="K112" s="89">
        <f t="shared" si="10"/>
        <v>0</v>
      </c>
      <c r="L112" s="86">
        <f t="shared" si="10"/>
        <v>0</v>
      </c>
      <c r="M112" s="87">
        <f t="shared" si="10"/>
        <v>0</v>
      </c>
      <c r="N112" s="90">
        <f t="shared" si="10"/>
        <v>0</v>
      </c>
    </row>
    <row r="113" spans="1:14" ht="12.75">
      <c r="A113" s="25"/>
      <c r="B113" s="93"/>
      <c r="C113" s="92"/>
      <c r="D113" s="86">
        <f t="shared" si="9"/>
        <v>0</v>
      </c>
      <c r="E113" s="87">
        <f t="shared" si="10"/>
        <v>0</v>
      </c>
      <c r="F113" s="88">
        <f t="shared" si="10"/>
        <v>0</v>
      </c>
      <c r="G113" s="89">
        <f t="shared" si="10"/>
        <v>0</v>
      </c>
      <c r="H113" s="86">
        <f t="shared" si="10"/>
        <v>0</v>
      </c>
      <c r="I113" s="87">
        <f t="shared" si="10"/>
        <v>0</v>
      </c>
      <c r="J113" s="88">
        <f t="shared" si="10"/>
        <v>0</v>
      </c>
      <c r="K113" s="89">
        <f t="shared" si="10"/>
        <v>0</v>
      </c>
      <c r="L113" s="86">
        <f t="shared" si="10"/>
        <v>0</v>
      </c>
      <c r="M113" s="87">
        <f t="shared" si="10"/>
        <v>0</v>
      </c>
      <c r="N113" s="90">
        <f t="shared" si="10"/>
        <v>0</v>
      </c>
    </row>
    <row r="114" spans="1:14" ht="12.75">
      <c r="A114" s="25"/>
      <c r="B114" s="93"/>
      <c r="C114" s="92"/>
      <c r="D114" s="86">
        <f t="shared" si="9"/>
        <v>0</v>
      </c>
      <c r="E114" s="87">
        <f t="shared" si="10"/>
        <v>0</v>
      </c>
      <c r="F114" s="88">
        <f t="shared" si="10"/>
        <v>0</v>
      </c>
      <c r="G114" s="89">
        <f t="shared" si="10"/>
        <v>0</v>
      </c>
      <c r="H114" s="86">
        <f t="shared" si="10"/>
        <v>0</v>
      </c>
      <c r="I114" s="87">
        <f t="shared" si="10"/>
        <v>0</v>
      </c>
      <c r="J114" s="88">
        <f t="shared" si="10"/>
        <v>0</v>
      </c>
      <c r="K114" s="89">
        <f t="shared" si="10"/>
        <v>0</v>
      </c>
      <c r="L114" s="86">
        <f t="shared" si="10"/>
        <v>0</v>
      </c>
      <c r="M114" s="87">
        <f t="shared" si="10"/>
        <v>0</v>
      </c>
      <c r="N114" s="90">
        <f t="shared" si="10"/>
        <v>0</v>
      </c>
    </row>
    <row r="115" spans="1:14" ht="12.75">
      <c r="A115" s="25"/>
      <c r="B115" s="93"/>
      <c r="C115" s="92"/>
      <c r="D115" s="86">
        <f t="shared" si="9"/>
        <v>0</v>
      </c>
      <c r="E115" s="87">
        <f aca="true" t="shared" si="11" ref="E115:N123">$C115/E$36</f>
        <v>0</v>
      </c>
      <c r="F115" s="88">
        <f t="shared" si="11"/>
        <v>0</v>
      </c>
      <c r="G115" s="89">
        <f t="shared" si="11"/>
        <v>0</v>
      </c>
      <c r="H115" s="86">
        <f t="shared" si="11"/>
        <v>0</v>
      </c>
      <c r="I115" s="87">
        <f t="shared" si="11"/>
        <v>0</v>
      </c>
      <c r="J115" s="88">
        <f t="shared" si="11"/>
        <v>0</v>
      </c>
      <c r="K115" s="89">
        <f t="shared" si="11"/>
        <v>0</v>
      </c>
      <c r="L115" s="86">
        <f t="shared" si="11"/>
        <v>0</v>
      </c>
      <c r="M115" s="87">
        <f t="shared" si="11"/>
        <v>0</v>
      </c>
      <c r="N115" s="90">
        <f t="shared" si="11"/>
        <v>0</v>
      </c>
    </row>
    <row r="116" spans="1:14" ht="12.75">
      <c r="A116" s="25"/>
      <c r="B116" s="93"/>
      <c r="C116" s="92"/>
      <c r="D116" s="86">
        <f t="shared" si="9"/>
        <v>0</v>
      </c>
      <c r="E116" s="87">
        <f t="shared" si="11"/>
        <v>0</v>
      </c>
      <c r="F116" s="88">
        <f t="shared" si="11"/>
        <v>0</v>
      </c>
      <c r="G116" s="89">
        <f t="shared" si="11"/>
        <v>0</v>
      </c>
      <c r="H116" s="86">
        <f t="shared" si="11"/>
        <v>0</v>
      </c>
      <c r="I116" s="87">
        <f t="shared" si="11"/>
        <v>0</v>
      </c>
      <c r="J116" s="88">
        <f t="shared" si="11"/>
        <v>0</v>
      </c>
      <c r="K116" s="89">
        <f t="shared" si="11"/>
        <v>0</v>
      </c>
      <c r="L116" s="86">
        <f t="shared" si="11"/>
        <v>0</v>
      </c>
      <c r="M116" s="87">
        <f t="shared" si="11"/>
        <v>0</v>
      </c>
      <c r="N116" s="90">
        <f t="shared" si="11"/>
        <v>0</v>
      </c>
    </row>
    <row r="117" spans="1:14" ht="12.75">
      <c r="A117" s="25"/>
      <c r="B117" s="93"/>
      <c r="C117" s="92"/>
      <c r="D117" s="86">
        <f t="shared" si="9"/>
        <v>0</v>
      </c>
      <c r="E117" s="87">
        <f t="shared" si="11"/>
        <v>0</v>
      </c>
      <c r="F117" s="88">
        <f t="shared" si="11"/>
        <v>0</v>
      </c>
      <c r="G117" s="89">
        <f t="shared" si="11"/>
        <v>0</v>
      </c>
      <c r="H117" s="86">
        <f t="shared" si="11"/>
        <v>0</v>
      </c>
      <c r="I117" s="87">
        <f t="shared" si="11"/>
        <v>0</v>
      </c>
      <c r="J117" s="88">
        <f t="shared" si="11"/>
        <v>0</v>
      </c>
      <c r="K117" s="89">
        <f t="shared" si="11"/>
        <v>0</v>
      </c>
      <c r="L117" s="86">
        <f t="shared" si="11"/>
        <v>0</v>
      </c>
      <c r="M117" s="87">
        <f t="shared" si="11"/>
        <v>0</v>
      </c>
      <c r="N117" s="90">
        <f t="shared" si="11"/>
        <v>0</v>
      </c>
    </row>
    <row r="118" spans="1:14" ht="12.75">
      <c r="A118" s="25"/>
      <c r="B118" s="93"/>
      <c r="C118" s="92"/>
      <c r="D118" s="86">
        <f t="shared" si="9"/>
        <v>0</v>
      </c>
      <c r="E118" s="87">
        <f t="shared" si="11"/>
        <v>0</v>
      </c>
      <c r="F118" s="88">
        <f t="shared" si="11"/>
        <v>0</v>
      </c>
      <c r="G118" s="89">
        <f t="shared" si="11"/>
        <v>0</v>
      </c>
      <c r="H118" s="86">
        <f t="shared" si="11"/>
        <v>0</v>
      </c>
      <c r="I118" s="87">
        <f t="shared" si="11"/>
        <v>0</v>
      </c>
      <c r="J118" s="88">
        <f t="shared" si="11"/>
        <v>0</v>
      </c>
      <c r="K118" s="89">
        <f t="shared" si="11"/>
        <v>0</v>
      </c>
      <c r="L118" s="86">
        <f t="shared" si="11"/>
        <v>0</v>
      </c>
      <c r="M118" s="87">
        <f t="shared" si="11"/>
        <v>0</v>
      </c>
      <c r="N118" s="90">
        <f t="shared" si="11"/>
        <v>0</v>
      </c>
    </row>
    <row r="119" spans="1:14" ht="12.75">
      <c r="A119" s="25"/>
      <c r="B119" s="93"/>
      <c r="C119" s="92"/>
      <c r="D119" s="86">
        <f t="shared" si="9"/>
        <v>0</v>
      </c>
      <c r="E119" s="87">
        <f t="shared" si="11"/>
        <v>0</v>
      </c>
      <c r="F119" s="88">
        <f t="shared" si="11"/>
        <v>0</v>
      </c>
      <c r="G119" s="89">
        <f t="shared" si="11"/>
        <v>0</v>
      </c>
      <c r="H119" s="86">
        <f t="shared" si="11"/>
        <v>0</v>
      </c>
      <c r="I119" s="87">
        <f t="shared" si="11"/>
        <v>0</v>
      </c>
      <c r="J119" s="88">
        <f t="shared" si="11"/>
        <v>0</v>
      </c>
      <c r="K119" s="89">
        <f t="shared" si="11"/>
        <v>0</v>
      </c>
      <c r="L119" s="86">
        <f t="shared" si="11"/>
        <v>0</v>
      </c>
      <c r="M119" s="87">
        <f t="shared" si="11"/>
        <v>0</v>
      </c>
      <c r="N119" s="90">
        <f t="shared" si="11"/>
        <v>0</v>
      </c>
    </row>
    <row r="120" spans="1:14" ht="12.75">
      <c r="A120" s="25"/>
      <c r="B120" s="93"/>
      <c r="C120" s="92"/>
      <c r="D120" s="86">
        <f t="shared" si="9"/>
        <v>0</v>
      </c>
      <c r="E120" s="87">
        <f t="shared" si="11"/>
        <v>0</v>
      </c>
      <c r="F120" s="88">
        <f t="shared" si="11"/>
        <v>0</v>
      </c>
      <c r="G120" s="89">
        <f t="shared" si="11"/>
        <v>0</v>
      </c>
      <c r="H120" s="86">
        <f t="shared" si="11"/>
        <v>0</v>
      </c>
      <c r="I120" s="87">
        <f t="shared" si="11"/>
        <v>0</v>
      </c>
      <c r="J120" s="88">
        <f t="shared" si="11"/>
        <v>0</v>
      </c>
      <c r="K120" s="89">
        <f t="shared" si="11"/>
        <v>0</v>
      </c>
      <c r="L120" s="86">
        <f t="shared" si="11"/>
        <v>0</v>
      </c>
      <c r="M120" s="87">
        <f t="shared" si="11"/>
        <v>0</v>
      </c>
      <c r="N120" s="90">
        <f t="shared" si="11"/>
        <v>0</v>
      </c>
    </row>
    <row r="121" spans="1:14" ht="12.75">
      <c r="A121" s="25"/>
      <c r="B121" s="93"/>
      <c r="C121" s="92"/>
      <c r="D121" s="86">
        <f t="shared" si="9"/>
        <v>0</v>
      </c>
      <c r="E121" s="87">
        <f t="shared" si="11"/>
        <v>0</v>
      </c>
      <c r="F121" s="88">
        <f t="shared" si="11"/>
        <v>0</v>
      </c>
      <c r="G121" s="89">
        <f t="shared" si="11"/>
        <v>0</v>
      </c>
      <c r="H121" s="86">
        <f t="shared" si="11"/>
        <v>0</v>
      </c>
      <c r="I121" s="87">
        <f t="shared" si="11"/>
        <v>0</v>
      </c>
      <c r="J121" s="88">
        <f t="shared" si="11"/>
        <v>0</v>
      </c>
      <c r="K121" s="89">
        <f t="shared" si="11"/>
        <v>0</v>
      </c>
      <c r="L121" s="86">
        <f t="shared" si="11"/>
        <v>0</v>
      </c>
      <c r="M121" s="87">
        <f t="shared" si="11"/>
        <v>0</v>
      </c>
      <c r="N121" s="90">
        <f t="shared" si="11"/>
        <v>0</v>
      </c>
    </row>
    <row r="122" spans="1:14" ht="12.75">
      <c r="A122" s="25"/>
      <c r="B122" s="93"/>
      <c r="C122" s="92"/>
      <c r="D122" s="86">
        <f t="shared" si="9"/>
        <v>0</v>
      </c>
      <c r="E122" s="87">
        <f t="shared" si="11"/>
        <v>0</v>
      </c>
      <c r="F122" s="88">
        <f t="shared" si="11"/>
        <v>0</v>
      </c>
      <c r="G122" s="89">
        <f t="shared" si="11"/>
        <v>0</v>
      </c>
      <c r="H122" s="86">
        <f t="shared" si="11"/>
        <v>0</v>
      </c>
      <c r="I122" s="87">
        <f t="shared" si="11"/>
        <v>0</v>
      </c>
      <c r="J122" s="88">
        <f t="shared" si="11"/>
        <v>0</v>
      </c>
      <c r="K122" s="89">
        <f t="shared" si="11"/>
        <v>0</v>
      </c>
      <c r="L122" s="86">
        <f t="shared" si="11"/>
        <v>0</v>
      </c>
      <c r="M122" s="87">
        <f t="shared" si="11"/>
        <v>0</v>
      </c>
      <c r="N122" s="90">
        <f t="shared" si="11"/>
        <v>0</v>
      </c>
    </row>
    <row r="123" spans="1:14" ht="12.75">
      <c r="A123" s="25"/>
      <c r="B123" s="93"/>
      <c r="C123" s="92"/>
      <c r="D123" s="86">
        <f t="shared" si="9"/>
        <v>0</v>
      </c>
      <c r="E123" s="87">
        <f t="shared" si="11"/>
        <v>0</v>
      </c>
      <c r="F123" s="88">
        <f t="shared" si="11"/>
        <v>0</v>
      </c>
      <c r="G123" s="89">
        <f t="shared" si="11"/>
        <v>0</v>
      </c>
      <c r="H123" s="86">
        <f t="shared" si="11"/>
        <v>0</v>
      </c>
      <c r="I123" s="87">
        <f t="shared" si="11"/>
        <v>0</v>
      </c>
      <c r="J123" s="88">
        <f t="shared" si="11"/>
        <v>0</v>
      </c>
      <c r="K123" s="89">
        <f t="shared" si="11"/>
        <v>0</v>
      </c>
      <c r="L123" s="86">
        <f t="shared" si="11"/>
        <v>0</v>
      </c>
      <c r="M123" s="87">
        <f t="shared" si="11"/>
        <v>0</v>
      </c>
      <c r="N123" s="90">
        <f t="shared" si="11"/>
        <v>0</v>
      </c>
    </row>
    <row r="124" spans="1:14" ht="12.75">
      <c r="A124" s="25"/>
      <c r="B124" s="93"/>
      <c r="C124" s="92"/>
      <c r="D124" s="86">
        <f t="shared" si="9"/>
        <v>0</v>
      </c>
      <c r="E124" s="87">
        <f aca="true" t="shared" si="12" ref="E124:E140">$C124/E$36</f>
        <v>0</v>
      </c>
      <c r="F124" s="88">
        <f aca="true" t="shared" si="13" ref="F124:N139">$C124/F$36</f>
        <v>0</v>
      </c>
      <c r="G124" s="89">
        <f t="shared" si="13"/>
        <v>0</v>
      </c>
      <c r="H124" s="86">
        <f t="shared" si="13"/>
        <v>0</v>
      </c>
      <c r="I124" s="87">
        <f t="shared" si="13"/>
        <v>0</v>
      </c>
      <c r="J124" s="88">
        <f t="shared" si="13"/>
        <v>0</v>
      </c>
      <c r="K124" s="89">
        <f t="shared" si="13"/>
        <v>0</v>
      </c>
      <c r="L124" s="86">
        <f t="shared" si="13"/>
        <v>0</v>
      </c>
      <c r="M124" s="87">
        <f t="shared" si="13"/>
        <v>0</v>
      </c>
      <c r="N124" s="90">
        <f t="shared" si="13"/>
        <v>0</v>
      </c>
    </row>
    <row r="125" spans="1:14" ht="12.75">
      <c r="A125" s="25"/>
      <c r="B125" s="93"/>
      <c r="C125" s="92"/>
      <c r="D125" s="86">
        <f t="shared" si="9"/>
        <v>0</v>
      </c>
      <c r="E125" s="87">
        <f t="shared" si="12"/>
        <v>0</v>
      </c>
      <c r="F125" s="88">
        <f t="shared" si="13"/>
        <v>0</v>
      </c>
      <c r="G125" s="89">
        <f t="shared" si="13"/>
        <v>0</v>
      </c>
      <c r="H125" s="86">
        <f t="shared" si="13"/>
        <v>0</v>
      </c>
      <c r="I125" s="87">
        <f t="shared" si="13"/>
        <v>0</v>
      </c>
      <c r="J125" s="88">
        <f t="shared" si="13"/>
        <v>0</v>
      </c>
      <c r="K125" s="89">
        <f t="shared" si="13"/>
        <v>0</v>
      </c>
      <c r="L125" s="86">
        <f t="shared" si="13"/>
        <v>0</v>
      </c>
      <c r="M125" s="87">
        <f t="shared" si="13"/>
        <v>0</v>
      </c>
      <c r="N125" s="90">
        <f t="shared" si="13"/>
        <v>0</v>
      </c>
    </row>
    <row r="126" spans="1:14" ht="12.75">
      <c r="A126" s="25"/>
      <c r="B126" s="93"/>
      <c r="C126" s="92"/>
      <c r="D126" s="86">
        <f t="shared" si="9"/>
        <v>0</v>
      </c>
      <c r="E126" s="87">
        <f t="shared" si="12"/>
        <v>0</v>
      </c>
      <c r="F126" s="88">
        <f t="shared" si="13"/>
        <v>0</v>
      </c>
      <c r="G126" s="89">
        <f t="shared" si="13"/>
        <v>0</v>
      </c>
      <c r="H126" s="86">
        <f t="shared" si="13"/>
        <v>0</v>
      </c>
      <c r="I126" s="87">
        <f t="shared" si="13"/>
        <v>0</v>
      </c>
      <c r="J126" s="88">
        <f t="shared" si="13"/>
        <v>0</v>
      </c>
      <c r="K126" s="89">
        <f t="shared" si="13"/>
        <v>0</v>
      </c>
      <c r="L126" s="86">
        <f t="shared" si="13"/>
        <v>0</v>
      </c>
      <c r="M126" s="87">
        <f t="shared" si="13"/>
        <v>0</v>
      </c>
      <c r="N126" s="90">
        <f t="shared" si="13"/>
        <v>0</v>
      </c>
    </row>
    <row r="127" spans="1:14" ht="12.75">
      <c r="A127" s="25"/>
      <c r="B127" s="93"/>
      <c r="C127" s="92"/>
      <c r="D127" s="86">
        <f t="shared" si="9"/>
        <v>0</v>
      </c>
      <c r="E127" s="87">
        <f t="shared" si="12"/>
        <v>0</v>
      </c>
      <c r="F127" s="88">
        <f t="shared" si="13"/>
        <v>0</v>
      </c>
      <c r="G127" s="89">
        <f t="shared" si="13"/>
        <v>0</v>
      </c>
      <c r="H127" s="86">
        <f t="shared" si="13"/>
        <v>0</v>
      </c>
      <c r="I127" s="87">
        <f t="shared" si="13"/>
        <v>0</v>
      </c>
      <c r="J127" s="88">
        <f t="shared" si="13"/>
        <v>0</v>
      </c>
      <c r="K127" s="89">
        <f t="shared" si="13"/>
        <v>0</v>
      </c>
      <c r="L127" s="86">
        <f t="shared" si="13"/>
        <v>0</v>
      </c>
      <c r="M127" s="87">
        <f t="shared" si="13"/>
        <v>0</v>
      </c>
      <c r="N127" s="90">
        <f t="shared" si="13"/>
        <v>0</v>
      </c>
    </row>
    <row r="128" spans="1:14" ht="12.75">
      <c r="A128" s="25"/>
      <c r="B128" s="93"/>
      <c r="C128" s="92"/>
      <c r="D128" s="86">
        <f t="shared" si="9"/>
        <v>0</v>
      </c>
      <c r="E128" s="87">
        <f t="shared" si="12"/>
        <v>0</v>
      </c>
      <c r="F128" s="88">
        <f t="shared" si="13"/>
        <v>0</v>
      </c>
      <c r="G128" s="89">
        <f t="shared" si="13"/>
        <v>0</v>
      </c>
      <c r="H128" s="86">
        <f t="shared" si="13"/>
        <v>0</v>
      </c>
      <c r="I128" s="87">
        <f t="shared" si="13"/>
        <v>0</v>
      </c>
      <c r="J128" s="88">
        <f t="shared" si="13"/>
        <v>0</v>
      </c>
      <c r="K128" s="89">
        <f t="shared" si="13"/>
        <v>0</v>
      </c>
      <c r="L128" s="86">
        <f t="shared" si="13"/>
        <v>0</v>
      </c>
      <c r="M128" s="87">
        <f t="shared" si="13"/>
        <v>0</v>
      </c>
      <c r="N128" s="90">
        <f t="shared" si="13"/>
        <v>0</v>
      </c>
    </row>
    <row r="129" spans="1:14" ht="12.75">
      <c r="A129" s="25"/>
      <c r="B129" s="93"/>
      <c r="C129" s="92"/>
      <c r="D129" s="86">
        <f t="shared" si="9"/>
        <v>0</v>
      </c>
      <c r="E129" s="87">
        <f t="shared" si="12"/>
        <v>0</v>
      </c>
      <c r="F129" s="88">
        <f t="shared" si="13"/>
        <v>0</v>
      </c>
      <c r="G129" s="89">
        <f t="shared" si="13"/>
        <v>0</v>
      </c>
      <c r="H129" s="86">
        <f t="shared" si="13"/>
        <v>0</v>
      </c>
      <c r="I129" s="87">
        <f t="shared" si="13"/>
        <v>0</v>
      </c>
      <c r="J129" s="88">
        <f t="shared" si="13"/>
        <v>0</v>
      </c>
      <c r="K129" s="89">
        <f t="shared" si="13"/>
        <v>0</v>
      </c>
      <c r="L129" s="86">
        <f t="shared" si="13"/>
        <v>0</v>
      </c>
      <c r="M129" s="87">
        <f t="shared" si="13"/>
        <v>0</v>
      </c>
      <c r="N129" s="90">
        <f t="shared" si="13"/>
        <v>0</v>
      </c>
    </row>
    <row r="130" spans="1:14" ht="12.75">
      <c r="A130" s="25"/>
      <c r="B130" s="93"/>
      <c r="C130" s="92"/>
      <c r="D130" s="86">
        <f t="shared" si="9"/>
        <v>0</v>
      </c>
      <c r="E130" s="87">
        <f t="shared" si="12"/>
        <v>0</v>
      </c>
      <c r="F130" s="88">
        <f t="shared" si="13"/>
        <v>0</v>
      </c>
      <c r="G130" s="89">
        <f t="shared" si="13"/>
        <v>0</v>
      </c>
      <c r="H130" s="86">
        <f t="shared" si="13"/>
        <v>0</v>
      </c>
      <c r="I130" s="87">
        <f t="shared" si="13"/>
        <v>0</v>
      </c>
      <c r="J130" s="88">
        <f t="shared" si="13"/>
        <v>0</v>
      </c>
      <c r="K130" s="89">
        <f t="shared" si="13"/>
        <v>0</v>
      </c>
      <c r="L130" s="86">
        <f t="shared" si="13"/>
        <v>0</v>
      </c>
      <c r="M130" s="87">
        <f t="shared" si="13"/>
        <v>0</v>
      </c>
      <c r="N130" s="90">
        <f t="shared" si="13"/>
        <v>0</v>
      </c>
    </row>
    <row r="131" spans="1:14" ht="12.75">
      <c r="A131" s="25"/>
      <c r="B131" s="93"/>
      <c r="C131" s="92"/>
      <c r="D131" s="86">
        <f t="shared" si="9"/>
        <v>0</v>
      </c>
      <c r="E131" s="87">
        <f t="shared" si="12"/>
        <v>0</v>
      </c>
      <c r="F131" s="88">
        <f t="shared" si="13"/>
        <v>0</v>
      </c>
      <c r="G131" s="89">
        <f t="shared" si="13"/>
        <v>0</v>
      </c>
      <c r="H131" s="86">
        <f t="shared" si="13"/>
        <v>0</v>
      </c>
      <c r="I131" s="87">
        <f t="shared" si="13"/>
        <v>0</v>
      </c>
      <c r="J131" s="88">
        <f t="shared" si="13"/>
        <v>0</v>
      </c>
      <c r="K131" s="89">
        <f t="shared" si="13"/>
        <v>0</v>
      </c>
      <c r="L131" s="86">
        <f t="shared" si="13"/>
        <v>0</v>
      </c>
      <c r="M131" s="87">
        <f t="shared" si="13"/>
        <v>0</v>
      </c>
      <c r="N131" s="90">
        <f t="shared" si="13"/>
        <v>0</v>
      </c>
    </row>
    <row r="132" spans="1:14" ht="12.75">
      <c r="A132" s="25"/>
      <c r="B132" s="93"/>
      <c r="C132" s="92"/>
      <c r="D132" s="86">
        <f t="shared" si="9"/>
        <v>0</v>
      </c>
      <c r="E132" s="87">
        <f t="shared" si="12"/>
        <v>0</v>
      </c>
      <c r="F132" s="88">
        <f t="shared" si="13"/>
        <v>0</v>
      </c>
      <c r="G132" s="89">
        <f t="shared" si="13"/>
        <v>0</v>
      </c>
      <c r="H132" s="86">
        <f t="shared" si="13"/>
        <v>0</v>
      </c>
      <c r="I132" s="87">
        <f t="shared" si="13"/>
        <v>0</v>
      </c>
      <c r="J132" s="88">
        <f t="shared" si="13"/>
        <v>0</v>
      </c>
      <c r="K132" s="89">
        <f t="shared" si="13"/>
        <v>0</v>
      </c>
      <c r="L132" s="86">
        <f t="shared" si="13"/>
        <v>0</v>
      </c>
      <c r="M132" s="87">
        <f t="shared" si="13"/>
        <v>0</v>
      </c>
      <c r="N132" s="90">
        <f t="shared" si="13"/>
        <v>0</v>
      </c>
    </row>
    <row r="133" spans="1:14" ht="12.75">
      <c r="A133" s="25"/>
      <c r="B133" s="93"/>
      <c r="C133" s="92"/>
      <c r="D133" s="86">
        <f aca="true" t="shared" si="14" ref="D133:D165">$C133/D$36</f>
        <v>0</v>
      </c>
      <c r="E133" s="87">
        <f t="shared" si="12"/>
        <v>0</v>
      </c>
      <c r="F133" s="88">
        <f t="shared" si="13"/>
        <v>0</v>
      </c>
      <c r="G133" s="89">
        <f t="shared" si="13"/>
        <v>0</v>
      </c>
      <c r="H133" s="86">
        <f t="shared" si="13"/>
        <v>0</v>
      </c>
      <c r="I133" s="87">
        <f t="shared" si="13"/>
        <v>0</v>
      </c>
      <c r="J133" s="88">
        <f t="shared" si="13"/>
        <v>0</v>
      </c>
      <c r="K133" s="89">
        <f t="shared" si="13"/>
        <v>0</v>
      </c>
      <c r="L133" s="86">
        <f t="shared" si="13"/>
        <v>0</v>
      </c>
      <c r="M133" s="87">
        <f t="shared" si="13"/>
        <v>0</v>
      </c>
      <c r="N133" s="90">
        <f t="shared" si="13"/>
        <v>0</v>
      </c>
    </row>
    <row r="134" spans="1:14" ht="12.75">
      <c r="A134" s="25"/>
      <c r="B134" s="93"/>
      <c r="C134" s="92"/>
      <c r="D134" s="86">
        <f t="shared" si="14"/>
        <v>0</v>
      </c>
      <c r="E134" s="87">
        <f t="shared" si="12"/>
        <v>0</v>
      </c>
      <c r="F134" s="88">
        <f t="shared" si="13"/>
        <v>0</v>
      </c>
      <c r="G134" s="89">
        <f t="shared" si="13"/>
        <v>0</v>
      </c>
      <c r="H134" s="86">
        <f t="shared" si="13"/>
        <v>0</v>
      </c>
      <c r="I134" s="87">
        <f t="shared" si="13"/>
        <v>0</v>
      </c>
      <c r="J134" s="88">
        <f t="shared" si="13"/>
        <v>0</v>
      </c>
      <c r="K134" s="89">
        <f t="shared" si="13"/>
        <v>0</v>
      </c>
      <c r="L134" s="86">
        <f t="shared" si="13"/>
        <v>0</v>
      </c>
      <c r="M134" s="87">
        <f t="shared" si="13"/>
        <v>0</v>
      </c>
      <c r="N134" s="90">
        <f t="shared" si="13"/>
        <v>0</v>
      </c>
    </row>
    <row r="135" spans="1:14" ht="12.75">
      <c r="A135" s="25"/>
      <c r="B135" s="93"/>
      <c r="C135" s="92"/>
      <c r="D135" s="86">
        <f t="shared" si="14"/>
        <v>0</v>
      </c>
      <c r="E135" s="87">
        <f t="shared" si="12"/>
        <v>0</v>
      </c>
      <c r="F135" s="88">
        <f t="shared" si="13"/>
        <v>0</v>
      </c>
      <c r="G135" s="89">
        <f t="shared" si="13"/>
        <v>0</v>
      </c>
      <c r="H135" s="86">
        <f t="shared" si="13"/>
        <v>0</v>
      </c>
      <c r="I135" s="87">
        <f t="shared" si="13"/>
        <v>0</v>
      </c>
      <c r="J135" s="88">
        <f t="shared" si="13"/>
        <v>0</v>
      </c>
      <c r="K135" s="89">
        <f t="shared" si="13"/>
        <v>0</v>
      </c>
      <c r="L135" s="86">
        <f t="shared" si="13"/>
        <v>0</v>
      </c>
      <c r="M135" s="87">
        <f t="shared" si="13"/>
        <v>0</v>
      </c>
      <c r="N135" s="90">
        <f t="shared" si="13"/>
        <v>0</v>
      </c>
    </row>
    <row r="136" spans="1:14" ht="12.75">
      <c r="A136" s="25"/>
      <c r="B136" s="93"/>
      <c r="C136" s="92"/>
      <c r="D136" s="86">
        <f t="shared" si="14"/>
        <v>0</v>
      </c>
      <c r="E136" s="87">
        <f t="shared" si="12"/>
        <v>0</v>
      </c>
      <c r="F136" s="88">
        <f t="shared" si="13"/>
        <v>0</v>
      </c>
      <c r="G136" s="89">
        <f t="shared" si="13"/>
        <v>0</v>
      </c>
      <c r="H136" s="86">
        <f t="shared" si="13"/>
        <v>0</v>
      </c>
      <c r="I136" s="87">
        <f t="shared" si="13"/>
        <v>0</v>
      </c>
      <c r="J136" s="88">
        <f t="shared" si="13"/>
        <v>0</v>
      </c>
      <c r="K136" s="89">
        <f t="shared" si="13"/>
        <v>0</v>
      </c>
      <c r="L136" s="86">
        <f t="shared" si="13"/>
        <v>0</v>
      </c>
      <c r="M136" s="87">
        <f t="shared" si="13"/>
        <v>0</v>
      </c>
      <c r="N136" s="90">
        <f t="shared" si="13"/>
        <v>0</v>
      </c>
    </row>
    <row r="137" spans="1:14" ht="12.75">
      <c r="A137" s="25"/>
      <c r="B137" s="93"/>
      <c r="C137" s="92"/>
      <c r="D137" s="86">
        <f t="shared" si="14"/>
        <v>0</v>
      </c>
      <c r="E137" s="87">
        <f t="shared" si="12"/>
        <v>0</v>
      </c>
      <c r="F137" s="88">
        <f t="shared" si="13"/>
        <v>0</v>
      </c>
      <c r="G137" s="89">
        <f t="shared" si="13"/>
        <v>0</v>
      </c>
      <c r="H137" s="86">
        <f t="shared" si="13"/>
        <v>0</v>
      </c>
      <c r="I137" s="87">
        <f t="shared" si="13"/>
        <v>0</v>
      </c>
      <c r="J137" s="88">
        <f t="shared" si="13"/>
        <v>0</v>
      </c>
      <c r="K137" s="89">
        <f t="shared" si="13"/>
        <v>0</v>
      </c>
      <c r="L137" s="86">
        <f t="shared" si="13"/>
        <v>0</v>
      </c>
      <c r="M137" s="87">
        <f t="shared" si="13"/>
        <v>0</v>
      </c>
      <c r="N137" s="90">
        <f t="shared" si="13"/>
        <v>0</v>
      </c>
    </row>
    <row r="138" spans="1:14" ht="12.75">
      <c r="A138" s="25"/>
      <c r="B138" s="93"/>
      <c r="C138" s="92"/>
      <c r="D138" s="86">
        <f t="shared" si="14"/>
        <v>0</v>
      </c>
      <c r="E138" s="87">
        <f t="shared" si="12"/>
        <v>0</v>
      </c>
      <c r="F138" s="88">
        <f t="shared" si="13"/>
        <v>0</v>
      </c>
      <c r="G138" s="89">
        <f t="shared" si="13"/>
        <v>0</v>
      </c>
      <c r="H138" s="86">
        <f t="shared" si="13"/>
        <v>0</v>
      </c>
      <c r="I138" s="87">
        <f t="shared" si="13"/>
        <v>0</v>
      </c>
      <c r="J138" s="88">
        <f t="shared" si="13"/>
        <v>0</v>
      </c>
      <c r="K138" s="89">
        <f t="shared" si="13"/>
        <v>0</v>
      </c>
      <c r="L138" s="86">
        <f t="shared" si="13"/>
        <v>0</v>
      </c>
      <c r="M138" s="87">
        <f t="shared" si="13"/>
        <v>0</v>
      </c>
      <c r="N138" s="90">
        <f t="shared" si="13"/>
        <v>0</v>
      </c>
    </row>
    <row r="139" spans="1:14" ht="12.75">
      <c r="A139" s="25"/>
      <c r="B139" s="93"/>
      <c r="C139" s="92"/>
      <c r="D139" s="86">
        <f t="shared" si="14"/>
        <v>0</v>
      </c>
      <c r="E139" s="87">
        <f t="shared" si="12"/>
        <v>0</v>
      </c>
      <c r="F139" s="88">
        <f t="shared" si="13"/>
        <v>0</v>
      </c>
      <c r="G139" s="89">
        <f t="shared" si="13"/>
        <v>0</v>
      </c>
      <c r="H139" s="86">
        <f t="shared" si="13"/>
        <v>0</v>
      </c>
      <c r="I139" s="87">
        <f t="shared" si="13"/>
        <v>0</v>
      </c>
      <c r="J139" s="88">
        <f t="shared" si="13"/>
        <v>0</v>
      </c>
      <c r="K139" s="89">
        <f t="shared" si="13"/>
        <v>0</v>
      </c>
      <c r="L139" s="86">
        <f t="shared" si="13"/>
        <v>0</v>
      </c>
      <c r="M139" s="87">
        <f t="shared" si="13"/>
        <v>0</v>
      </c>
      <c r="N139" s="90">
        <f t="shared" si="13"/>
        <v>0</v>
      </c>
    </row>
    <row r="140" spans="1:14" ht="12.75">
      <c r="A140" s="25"/>
      <c r="B140" s="93"/>
      <c r="C140" s="92"/>
      <c r="D140" s="86">
        <f t="shared" si="14"/>
        <v>0</v>
      </c>
      <c r="E140" s="87">
        <f t="shared" si="12"/>
        <v>0</v>
      </c>
      <c r="F140" s="88">
        <f aca="true" t="shared" si="15" ref="F140:N140">$C140/F$36</f>
        <v>0</v>
      </c>
      <c r="G140" s="89">
        <f t="shared" si="15"/>
        <v>0</v>
      </c>
      <c r="H140" s="86">
        <f t="shared" si="15"/>
        <v>0</v>
      </c>
      <c r="I140" s="87">
        <f t="shared" si="15"/>
        <v>0</v>
      </c>
      <c r="J140" s="88">
        <f t="shared" si="15"/>
        <v>0</v>
      </c>
      <c r="K140" s="89">
        <f t="shared" si="15"/>
        <v>0</v>
      </c>
      <c r="L140" s="86">
        <f t="shared" si="15"/>
        <v>0</v>
      </c>
      <c r="M140" s="87">
        <f t="shared" si="15"/>
        <v>0</v>
      </c>
      <c r="N140" s="90">
        <f t="shared" si="15"/>
        <v>0</v>
      </c>
    </row>
    <row r="141" spans="1:14" ht="12.75">
      <c r="A141" s="25"/>
      <c r="B141" s="93"/>
      <c r="C141" s="92"/>
      <c r="D141" s="86">
        <f t="shared" si="14"/>
        <v>0</v>
      </c>
      <c r="E141" s="87">
        <f aca="true" t="shared" si="16" ref="E141:N156">$C141/E$36</f>
        <v>0</v>
      </c>
      <c r="F141" s="88">
        <f t="shared" si="16"/>
        <v>0</v>
      </c>
      <c r="G141" s="89">
        <f t="shared" si="16"/>
        <v>0</v>
      </c>
      <c r="H141" s="86">
        <f t="shared" si="16"/>
        <v>0</v>
      </c>
      <c r="I141" s="87">
        <f t="shared" si="16"/>
        <v>0</v>
      </c>
      <c r="J141" s="88">
        <f t="shared" si="16"/>
        <v>0</v>
      </c>
      <c r="K141" s="89">
        <f t="shared" si="16"/>
        <v>0</v>
      </c>
      <c r="L141" s="86">
        <f t="shared" si="16"/>
        <v>0</v>
      </c>
      <c r="M141" s="87">
        <f t="shared" si="16"/>
        <v>0</v>
      </c>
      <c r="N141" s="90">
        <f t="shared" si="16"/>
        <v>0</v>
      </c>
    </row>
    <row r="142" spans="1:14" ht="12.75">
      <c r="A142" s="25"/>
      <c r="B142" s="93"/>
      <c r="C142" s="92"/>
      <c r="D142" s="86">
        <f t="shared" si="14"/>
        <v>0</v>
      </c>
      <c r="E142" s="87">
        <f t="shared" si="16"/>
        <v>0</v>
      </c>
      <c r="F142" s="88">
        <f t="shared" si="16"/>
        <v>0</v>
      </c>
      <c r="G142" s="89">
        <f t="shared" si="16"/>
        <v>0</v>
      </c>
      <c r="H142" s="86">
        <f t="shared" si="16"/>
        <v>0</v>
      </c>
      <c r="I142" s="87">
        <f t="shared" si="16"/>
        <v>0</v>
      </c>
      <c r="J142" s="88">
        <f t="shared" si="16"/>
        <v>0</v>
      </c>
      <c r="K142" s="89">
        <f t="shared" si="16"/>
        <v>0</v>
      </c>
      <c r="L142" s="86">
        <f t="shared" si="16"/>
        <v>0</v>
      </c>
      <c r="M142" s="87">
        <f t="shared" si="16"/>
        <v>0</v>
      </c>
      <c r="N142" s="90">
        <f t="shared" si="16"/>
        <v>0</v>
      </c>
    </row>
    <row r="143" spans="1:14" ht="12.75">
      <c r="A143" s="25"/>
      <c r="B143" s="93"/>
      <c r="C143" s="92"/>
      <c r="D143" s="86">
        <f t="shared" si="14"/>
        <v>0</v>
      </c>
      <c r="E143" s="87">
        <f t="shared" si="16"/>
        <v>0</v>
      </c>
      <c r="F143" s="88">
        <f t="shared" si="16"/>
        <v>0</v>
      </c>
      <c r="G143" s="89">
        <f t="shared" si="16"/>
        <v>0</v>
      </c>
      <c r="H143" s="86">
        <f t="shared" si="16"/>
        <v>0</v>
      </c>
      <c r="I143" s="87">
        <f t="shared" si="16"/>
        <v>0</v>
      </c>
      <c r="J143" s="88">
        <f t="shared" si="16"/>
        <v>0</v>
      </c>
      <c r="K143" s="89">
        <f t="shared" si="16"/>
        <v>0</v>
      </c>
      <c r="L143" s="86">
        <f t="shared" si="16"/>
        <v>0</v>
      </c>
      <c r="M143" s="87">
        <f t="shared" si="16"/>
        <v>0</v>
      </c>
      <c r="N143" s="90">
        <f t="shared" si="16"/>
        <v>0</v>
      </c>
    </row>
    <row r="144" spans="1:14" ht="12.75">
      <c r="A144" s="25"/>
      <c r="B144" s="93"/>
      <c r="C144" s="92"/>
      <c r="D144" s="86">
        <f t="shared" si="14"/>
        <v>0</v>
      </c>
      <c r="E144" s="87">
        <f t="shared" si="16"/>
        <v>0</v>
      </c>
      <c r="F144" s="88">
        <f t="shared" si="16"/>
        <v>0</v>
      </c>
      <c r="G144" s="89">
        <f t="shared" si="16"/>
        <v>0</v>
      </c>
      <c r="H144" s="86">
        <f t="shared" si="16"/>
        <v>0</v>
      </c>
      <c r="I144" s="87">
        <f t="shared" si="16"/>
        <v>0</v>
      </c>
      <c r="J144" s="88">
        <f t="shared" si="16"/>
        <v>0</v>
      </c>
      <c r="K144" s="89">
        <f t="shared" si="16"/>
        <v>0</v>
      </c>
      <c r="L144" s="86">
        <f t="shared" si="16"/>
        <v>0</v>
      </c>
      <c r="M144" s="87">
        <f t="shared" si="16"/>
        <v>0</v>
      </c>
      <c r="N144" s="90">
        <f t="shared" si="16"/>
        <v>0</v>
      </c>
    </row>
    <row r="145" spans="1:14" ht="12.75">
      <c r="A145" s="25"/>
      <c r="B145" s="93"/>
      <c r="C145" s="92"/>
      <c r="D145" s="86">
        <f t="shared" si="14"/>
        <v>0</v>
      </c>
      <c r="E145" s="87">
        <f t="shared" si="16"/>
        <v>0</v>
      </c>
      <c r="F145" s="88">
        <f t="shared" si="16"/>
        <v>0</v>
      </c>
      <c r="G145" s="89">
        <f t="shared" si="16"/>
        <v>0</v>
      </c>
      <c r="H145" s="86">
        <f t="shared" si="16"/>
        <v>0</v>
      </c>
      <c r="I145" s="87">
        <f t="shared" si="16"/>
        <v>0</v>
      </c>
      <c r="J145" s="88">
        <f t="shared" si="16"/>
        <v>0</v>
      </c>
      <c r="K145" s="89">
        <f t="shared" si="16"/>
        <v>0</v>
      </c>
      <c r="L145" s="86">
        <f t="shared" si="16"/>
        <v>0</v>
      </c>
      <c r="M145" s="87">
        <f t="shared" si="16"/>
        <v>0</v>
      </c>
      <c r="N145" s="90">
        <f t="shared" si="16"/>
        <v>0</v>
      </c>
    </row>
    <row r="146" spans="1:14" ht="12.75">
      <c r="A146" s="25"/>
      <c r="B146" s="93"/>
      <c r="C146" s="92"/>
      <c r="D146" s="86">
        <f t="shared" si="14"/>
        <v>0</v>
      </c>
      <c r="E146" s="87">
        <f t="shared" si="16"/>
        <v>0</v>
      </c>
      <c r="F146" s="88">
        <f t="shared" si="16"/>
        <v>0</v>
      </c>
      <c r="G146" s="89">
        <f t="shared" si="16"/>
        <v>0</v>
      </c>
      <c r="H146" s="86">
        <f t="shared" si="16"/>
        <v>0</v>
      </c>
      <c r="I146" s="87">
        <f t="shared" si="16"/>
        <v>0</v>
      </c>
      <c r="J146" s="88">
        <f t="shared" si="16"/>
        <v>0</v>
      </c>
      <c r="K146" s="89">
        <f t="shared" si="16"/>
        <v>0</v>
      </c>
      <c r="L146" s="86">
        <f t="shared" si="16"/>
        <v>0</v>
      </c>
      <c r="M146" s="87">
        <f t="shared" si="16"/>
        <v>0</v>
      </c>
      <c r="N146" s="90">
        <f t="shared" si="16"/>
        <v>0</v>
      </c>
    </row>
    <row r="147" spans="1:14" ht="12.75">
      <c r="A147" s="25"/>
      <c r="B147" s="93"/>
      <c r="C147" s="92"/>
      <c r="D147" s="86">
        <f t="shared" si="14"/>
        <v>0</v>
      </c>
      <c r="E147" s="87">
        <f t="shared" si="16"/>
        <v>0</v>
      </c>
      <c r="F147" s="88">
        <f t="shared" si="16"/>
        <v>0</v>
      </c>
      <c r="G147" s="89">
        <f t="shared" si="16"/>
        <v>0</v>
      </c>
      <c r="H147" s="86">
        <f t="shared" si="16"/>
        <v>0</v>
      </c>
      <c r="I147" s="87">
        <f t="shared" si="16"/>
        <v>0</v>
      </c>
      <c r="J147" s="88">
        <f t="shared" si="16"/>
        <v>0</v>
      </c>
      <c r="K147" s="89">
        <f t="shared" si="16"/>
        <v>0</v>
      </c>
      <c r="L147" s="86">
        <f t="shared" si="16"/>
        <v>0</v>
      </c>
      <c r="M147" s="87">
        <f t="shared" si="16"/>
        <v>0</v>
      </c>
      <c r="N147" s="90">
        <f t="shared" si="16"/>
        <v>0</v>
      </c>
    </row>
    <row r="148" spans="1:14" ht="12.75">
      <c r="A148" s="25"/>
      <c r="B148" s="93"/>
      <c r="C148" s="92"/>
      <c r="D148" s="86">
        <f t="shared" si="14"/>
        <v>0</v>
      </c>
      <c r="E148" s="87">
        <f t="shared" si="16"/>
        <v>0</v>
      </c>
      <c r="F148" s="88">
        <f t="shared" si="16"/>
        <v>0</v>
      </c>
      <c r="G148" s="89">
        <f t="shared" si="16"/>
        <v>0</v>
      </c>
      <c r="H148" s="86">
        <f t="shared" si="16"/>
        <v>0</v>
      </c>
      <c r="I148" s="87">
        <f t="shared" si="16"/>
        <v>0</v>
      </c>
      <c r="J148" s="88">
        <f t="shared" si="16"/>
        <v>0</v>
      </c>
      <c r="K148" s="89">
        <f t="shared" si="16"/>
        <v>0</v>
      </c>
      <c r="L148" s="86">
        <f t="shared" si="16"/>
        <v>0</v>
      </c>
      <c r="M148" s="87">
        <f t="shared" si="16"/>
        <v>0</v>
      </c>
      <c r="N148" s="90">
        <f t="shared" si="16"/>
        <v>0</v>
      </c>
    </row>
    <row r="149" spans="1:14" ht="12.75">
      <c r="A149" s="25"/>
      <c r="B149" s="93"/>
      <c r="C149" s="92"/>
      <c r="D149" s="86">
        <f t="shared" si="14"/>
        <v>0</v>
      </c>
      <c r="E149" s="87">
        <f t="shared" si="16"/>
        <v>0</v>
      </c>
      <c r="F149" s="88">
        <f t="shared" si="16"/>
        <v>0</v>
      </c>
      <c r="G149" s="89">
        <f t="shared" si="16"/>
        <v>0</v>
      </c>
      <c r="H149" s="86">
        <f t="shared" si="16"/>
        <v>0</v>
      </c>
      <c r="I149" s="87">
        <f t="shared" si="16"/>
        <v>0</v>
      </c>
      <c r="J149" s="88">
        <f t="shared" si="16"/>
        <v>0</v>
      </c>
      <c r="K149" s="89">
        <f t="shared" si="16"/>
        <v>0</v>
      </c>
      <c r="L149" s="86">
        <f t="shared" si="16"/>
        <v>0</v>
      </c>
      <c r="M149" s="87">
        <f t="shared" si="16"/>
        <v>0</v>
      </c>
      <c r="N149" s="90">
        <f t="shared" si="16"/>
        <v>0</v>
      </c>
    </row>
    <row r="150" spans="1:14" ht="12.75">
      <c r="A150" s="25"/>
      <c r="B150" s="93"/>
      <c r="C150" s="92"/>
      <c r="D150" s="86">
        <f t="shared" si="14"/>
        <v>0</v>
      </c>
      <c r="E150" s="87">
        <f t="shared" si="16"/>
        <v>0</v>
      </c>
      <c r="F150" s="88">
        <f t="shared" si="16"/>
        <v>0</v>
      </c>
      <c r="G150" s="89">
        <f t="shared" si="16"/>
        <v>0</v>
      </c>
      <c r="H150" s="86">
        <f t="shared" si="16"/>
        <v>0</v>
      </c>
      <c r="I150" s="87">
        <f t="shared" si="16"/>
        <v>0</v>
      </c>
      <c r="J150" s="88">
        <f t="shared" si="16"/>
        <v>0</v>
      </c>
      <c r="K150" s="89">
        <f t="shared" si="16"/>
        <v>0</v>
      </c>
      <c r="L150" s="86">
        <f t="shared" si="16"/>
        <v>0</v>
      </c>
      <c r="M150" s="87">
        <f t="shared" si="16"/>
        <v>0</v>
      </c>
      <c r="N150" s="90">
        <f t="shared" si="16"/>
        <v>0</v>
      </c>
    </row>
    <row r="151" spans="1:14" ht="12.75">
      <c r="A151" s="25"/>
      <c r="B151" s="93"/>
      <c r="C151" s="92"/>
      <c r="D151" s="86">
        <f t="shared" si="14"/>
        <v>0</v>
      </c>
      <c r="E151" s="87">
        <f t="shared" si="16"/>
        <v>0</v>
      </c>
      <c r="F151" s="88">
        <f t="shared" si="16"/>
        <v>0</v>
      </c>
      <c r="G151" s="89">
        <f t="shared" si="16"/>
        <v>0</v>
      </c>
      <c r="H151" s="86">
        <f t="shared" si="16"/>
        <v>0</v>
      </c>
      <c r="I151" s="87">
        <f t="shared" si="16"/>
        <v>0</v>
      </c>
      <c r="J151" s="88">
        <f t="shared" si="16"/>
        <v>0</v>
      </c>
      <c r="K151" s="89">
        <f t="shared" si="16"/>
        <v>0</v>
      </c>
      <c r="L151" s="86">
        <f t="shared" si="16"/>
        <v>0</v>
      </c>
      <c r="M151" s="87">
        <f t="shared" si="16"/>
        <v>0</v>
      </c>
      <c r="N151" s="90">
        <f t="shared" si="16"/>
        <v>0</v>
      </c>
    </row>
    <row r="152" spans="1:14" ht="12.75">
      <c r="A152" s="25"/>
      <c r="B152" s="93"/>
      <c r="C152" s="92"/>
      <c r="D152" s="86">
        <f t="shared" si="14"/>
        <v>0</v>
      </c>
      <c r="E152" s="87">
        <f t="shared" si="16"/>
        <v>0</v>
      </c>
      <c r="F152" s="88">
        <f t="shared" si="16"/>
        <v>0</v>
      </c>
      <c r="G152" s="89">
        <f t="shared" si="16"/>
        <v>0</v>
      </c>
      <c r="H152" s="86">
        <f t="shared" si="16"/>
        <v>0</v>
      </c>
      <c r="I152" s="87">
        <f t="shared" si="16"/>
        <v>0</v>
      </c>
      <c r="J152" s="88">
        <f t="shared" si="16"/>
        <v>0</v>
      </c>
      <c r="K152" s="89">
        <f t="shared" si="16"/>
        <v>0</v>
      </c>
      <c r="L152" s="86">
        <f t="shared" si="16"/>
        <v>0</v>
      </c>
      <c r="M152" s="87">
        <f t="shared" si="16"/>
        <v>0</v>
      </c>
      <c r="N152" s="90">
        <f t="shared" si="16"/>
        <v>0</v>
      </c>
    </row>
    <row r="153" spans="1:14" ht="12.75">
      <c r="A153" s="25"/>
      <c r="B153" s="93"/>
      <c r="C153" s="92"/>
      <c r="D153" s="86">
        <f t="shared" si="14"/>
        <v>0</v>
      </c>
      <c r="E153" s="87">
        <f t="shared" si="16"/>
        <v>0</v>
      </c>
      <c r="F153" s="88">
        <f t="shared" si="16"/>
        <v>0</v>
      </c>
      <c r="G153" s="89">
        <f t="shared" si="16"/>
        <v>0</v>
      </c>
      <c r="H153" s="86">
        <f t="shared" si="16"/>
        <v>0</v>
      </c>
      <c r="I153" s="87">
        <f t="shared" si="16"/>
        <v>0</v>
      </c>
      <c r="J153" s="88">
        <f t="shared" si="16"/>
        <v>0</v>
      </c>
      <c r="K153" s="89">
        <f t="shared" si="16"/>
        <v>0</v>
      </c>
      <c r="L153" s="86">
        <f t="shared" si="16"/>
        <v>0</v>
      </c>
      <c r="M153" s="87">
        <f t="shared" si="16"/>
        <v>0</v>
      </c>
      <c r="N153" s="90">
        <f t="shared" si="16"/>
        <v>0</v>
      </c>
    </row>
    <row r="154" spans="1:14" ht="12.75">
      <c r="A154" s="25"/>
      <c r="B154" s="93"/>
      <c r="C154" s="92"/>
      <c r="D154" s="86">
        <f t="shared" si="14"/>
        <v>0</v>
      </c>
      <c r="E154" s="87">
        <f t="shared" si="16"/>
        <v>0</v>
      </c>
      <c r="F154" s="88">
        <f t="shared" si="16"/>
        <v>0</v>
      </c>
      <c r="G154" s="89">
        <f t="shared" si="16"/>
        <v>0</v>
      </c>
      <c r="H154" s="86">
        <f t="shared" si="16"/>
        <v>0</v>
      </c>
      <c r="I154" s="87">
        <f t="shared" si="16"/>
        <v>0</v>
      </c>
      <c r="J154" s="88">
        <f t="shared" si="16"/>
        <v>0</v>
      </c>
      <c r="K154" s="89">
        <f t="shared" si="16"/>
        <v>0</v>
      </c>
      <c r="L154" s="86">
        <f t="shared" si="16"/>
        <v>0</v>
      </c>
      <c r="M154" s="87">
        <f t="shared" si="16"/>
        <v>0</v>
      </c>
      <c r="N154" s="90">
        <f t="shared" si="16"/>
        <v>0</v>
      </c>
    </row>
    <row r="155" spans="1:14" ht="12.75">
      <c r="A155" s="25"/>
      <c r="B155" s="93"/>
      <c r="C155" s="92"/>
      <c r="D155" s="86">
        <f t="shared" si="14"/>
        <v>0</v>
      </c>
      <c r="E155" s="87">
        <f t="shared" si="16"/>
        <v>0</v>
      </c>
      <c r="F155" s="88">
        <f t="shared" si="16"/>
        <v>0</v>
      </c>
      <c r="G155" s="89">
        <f t="shared" si="16"/>
        <v>0</v>
      </c>
      <c r="H155" s="86">
        <f t="shared" si="16"/>
        <v>0</v>
      </c>
      <c r="I155" s="87">
        <f t="shared" si="16"/>
        <v>0</v>
      </c>
      <c r="J155" s="88">
        <f t="shared" si="16"/>
        <v>0</v>
      </c>
      <c r="K155" s="89">
        <f t="shared" si="16"/>
        <v>0</v>
      </c>
      <c r="L155" s="86">
        <f t="shared" si="16"/>
        <v>0</v>
      </c>
      <c r="M155" s="87">
        <f t="shared" si="16"/>
        <v>0</v>
      </c>
      <c r="N155" s="90">
        <f t="shared" si="16"/>
        <v>0</v>
      </c>
    </row>
    <row r="156" spans="1:14" ht="12.75">
      <c r="A156" s="25"/>
      <c r="B156" s="93"/>
      <c r="C156" s="92"/>
      <c r="D156" s="86">
        <f t="shared" si="14"/>
        <v>0</v>
      </c>
      <c r="E156" s="87">
        <f t="shared" si="16"/>
        <v>0</v>
      </c>
      <c r="F156" s="88">
        <f t="shared" si="16"/>
        <v>0</v>
      </c>
      <c r="G156" s="89">
        <f t="shared" si="16"/>
        <v>0</v>
      </c>
      <c r="H156" s="86">
        <f t="shared" si="16"/>
        <v>0</v>
      </c>
      <c r="I156" s="87">
        <f t="shared" si="16"/>
        <v>0</v>
      </c>
      <c r="J156" s="88">
        <f t="shared" si="16"/>
        <v>0</v>
      </c>
      <c r="K156" s="89">
        <f t="shared" si="16"/>
        <v>0</v>
      </c>
      <c r="L156" s="86">
        <f t="shared" si="16"/>
        <v>0</v>
      </c>
      <c r="M156" s="87">
        <f t="shared" si="16"/>
        <v>0</v>
      </c>
      <c r="N156" s="90">
        <f t="shared" si="16"/>
        <v>0</v>
      </c>
    </row>
    <row r="157" spans="1:14" ht="12.75">
      <c r="A157" s="25"/>
      <c r="B157" s="93"/>
      <c r="C157" s="92"/>
      <c r="D157" s="86">
        <f t="shared" si="14"/>
        <v>0</v>
      </c>
      <c r="E157" s="87">
        <f aca="true" t="shared" si="17" ref="E157:N172">$C157/E$36</f>
        <v>0</v>
      </c>
      <c r="F157" s="88">
        <f t="shared" si="17"/>
        <v>0</v>
      </c>
      <c r="G157" s="89">
        <f t="shared" si="17"/>
        <v>0</v>
      </c>
      <c r="H157" s="86">
        <f t="shared" si="17"/>
        <v>0</v>
      </c>
      <c r="I157" s="87">
        <f t="shared" si="17"/>
        <v>0</v>
      </c>
      <c r="J157" s="88">
        <f t="shared" si="17"/>
        <v>0</v>
      </c>
      <c r="K157" s="89">
        <f t="shared" si="17"/>
        <v>0</v>
      </c>
      <c r="L157" s="86">
        <f t="shared" si="17"/>
        <v>0</v>
      </c>
      <c r="M157" s="87">
        <f t="shared" si="17"/>
        <v>0</v>
      </c>
      <c r="N157" s="90">
        <f t="shared" si="17"/>
        <v>0</v>
      </c>
    </row>
    <row r="158" spans="1:14" ht="12.75">
      <c r="A158" s="25"/>
      <c r="B158" s="93"/>
      <c r="C158" s="92"/>
      <c r="D158" s="86">
        <f t="shared" si="14"/>
        <v>0</v>
      </c>
      <c r="E158" s="87">
        <f t="shared" si="17"/>
        <v>0</v>
      </c>
      <c r="F158" s="88">
        <f t="shared" si="17"/>
        <v>0</v>
      </c>
      <c r="G158" s="89">
        <f t="shared" si="17"/>
        <v>0</v>
      </c>
      <c r="H158" s="86">
        <f t="shared" si="17"/>
        <v>0</v>
      </c>
      <c r="I158" s="87">
        <f t="shared" si="17"/>
        <v>0</v>
      </c>
      <c r="J158" s="88">
        <f t="shared" si="17"/>
        <v>0</v>
      </c>
      <c r="K158" s="89">
        <f t="shared" si="17"/>
        <v>0</v>
      </c>
      <c r="L158" s="86">
        <f t="shared" si="17"/>
        <v>0</v>
      </c>
      <c r="M158" s="87">
        <f t="shared" si="17"/>
        <v>0</v>
      </c>
      <c r="N158" s="90">
        <f t="shared" si="17"/>
        <v>0</v>
      </c>
    </row>
    <row r="159" spans="1:14" ht="12.75">
      <c r="A159" s="25"/>
      <c r="B159" s="93"/>
      <c r="C159" s="92"/>
      <c r="D159" s="86">
        <f t="shared" si="14"/>
        <v>0</v>
      </c>
      <c r="E159" s="87">
        <f t="shared" si="17"/>
        <v>0</v>
      </c>
      <c r="F159" s="88">
        <f t="shared" si="17"/>
        <v>0</v>
      </c>
      <c r="G159" s="89">
        <f t="shared" si="17"/>
        <v>0</v>
      </c>
      <c r="H159" s="86">
        <f t="shared" si="17"/>
        <v>0</v>
      </c>
      <c r="I159" s="87">
        <f t="shared" si="17"/>
        <v>0</v>
      </c>
      <c r="J159" s="88">
        <f t="shared" si="17"/>
        <v>0</v>
      </c>
      <c r="K159" s="89">
        <f t="shared" si="17"/>
        <v>0</v>
      </c>
      <c r="L159" s="86">
        <f t="shared" si="17"/>
        <v>0</v>
      </c>
      <c r="M159" s="87">
        <f t="shared" si="17"/>
        <v>0</v>
      </c>
      <c r="N159" s="90">
        <f t="shared" si="17"/>
        <v>0</v>
      </c>
    </row>
    <row r="160" spans="1:14" ht="12.75">
      <c r="A160" s="25"/>
      <c r="B160" s="93"/>
      <c r="C160" s="92"/>
      <c r="D160" s="86">
        <f t="shared" si="14"/>
        <v>0</v>
      </c>
      <c r="E160" s="87">
        <f t="shared" si="17"/>
        <v>0</v>
      </c>
      <c r="F160" s="88">
        <f t="shared" si="17"/>
        <v>0</v>
      </c>
      <c r="G160" s="89">
        <f t="shared" si="17"/>
        <v>0</v>
      </c>
      <c r="H160" s="86">
        <f t="shared" si="17"/>
        <v>0</v>
      </c>
      <c r="I160" s="87">
        <f t="shared" si="17"/>
        <v>0</v>
      </c>
      <c r="J160" s="88">
        <f t="shared" si="17"/>
        <v>0</v>
      </c>
      <c r="K160" s="89">
        <f t="shared" si="17"/>
        <v>0</v>
      </c>
      <c r="L160" s="86">
        <f t="shared" si="17"/>
        <v>0</v>
      </c>
      <c r="M160" s="87">
        <f t="shared" si="17"/>
        <v>0</v>
      </c>
      <c r="N160" s="90">
        <f t="shared" si="17"/>
        <v>0</v>
      </c>
    </row>
    <row r="161" spans="1:14" ht="12.75">
      <c r="A161" s="25"/>
      <c r="B161" s="93"/>
      <c r="C161" s="92"/>
      <c r="D161" s="86">
        <f t="shared" si="14"/>
        <v>0</v>
      </c>
      <c r="E161" s="87">
        <f t="shared" si="17"/>
        <v>0</v>
      </c>
      <c r="F161" s="88">
        <f t="shared" si="17"/>
        <v>0</v>
      </c>
      <c r="G161" s="89">
        <f t="shared" si="17"/>
        <v>0</v>
      </c>
      <c r="H161" s="86">
        <f t="shared" si="17"/>
        <v>0</v>
      </c>
      <c r="I161" s="87">
        <f t="shared" si="17"/>
        <v>0</v>
      </c>
      <c r="J161" s="88">
        <f t="shared" si="17"/>
        <v>0</v>
      </c>
      <c r="K161" s="89">
        <f t="shared" si="17"/>
        <v>0</v>
      </c>
      <c r="L161" s="86">
        <f t="shared" si="17"/>
        <v>0</v>
      </c>
      <c r="M161" s="87">
        <f t="shared" si="17"/>
        <v>0</v>
      </c>
      <c r="N161" s="90">
        <f t="shared" si="17"/>
        <v>0</v>
      </c>
    </row>
    <row r="162" spans="1:14" ht="12.75">
      <c r="A162" s="25"/>
      <c r="B162" s="93"/>
      <c r="C162" s="92"/>
      <c r="D162" s="86">
        <f t="shared" si="14"/>
        <v>0</v>
      </c>
      <c r="E162" s="87">
        <f t="shared" si="17"/>
        <v>0</v>
      </c>
      <c r="F162" s="88">
        <f t="shared" si="17"/>
        <v>0</v>
      </c>
      <c r="G162" s="89">
        <f t="shared" si="17"/>
        <v>0</v>
      </c>
      <c r="H162" s="86">
        <f t="shared" si="17"/>
        <v>0</v>
      </c>
      <c r="I162" s="87">
        <f t="shared" si="17"/>
        <v>0</v>
      </c>
      <c r="J162" s="88">
        <f t="shared" si="17"/>
        <v>0</v>
      </c>
      <c r="K162" s="89">
        <f t="shared" si="17"/>
        <v>0</v>
      </c>
      <c r="L162" s="86">
        <f t="shared" si="17"/>
        <v>0</v>
      </c>
      <c r="M162" s="87">
        <f t="shared" si="17"/>
        <v>0</v>
      </c>
      <c r="N162" s="90">
        <f t="shared" si="17"/>
        <v>0</v>
      </c>
    </row>
    <row r="163" spans="1:14" ht="12.75">
      <c r="A163" s="25"/>
      <c r="B163" s="93"/>
      <c r="C163" s="92"/>
      <c r="D163" s="86">
        <f t="shared" si="14"/>
        <v>0</v>
      </c>
      <c r="E163" s="87">
        <f t="shared" si="17"/>
        <v>0</v>
      </c>
      <c r="F163" s="88">
        <f t="shared" si="17"/>
        <v>0</v>
      </c>
      <c r="G163" s="89">
        <f t="shared" si="17"/>
        <v>0</v>
      </c>
      <c r="H163" s="86">
        <f t="shared" si="17"/>
        <v>0</v>
      </c>
      <c r="I163" s="87">
        <f t="shared" si="17"/>
        <v>0</v>
      </c>
      <c r="J163" s="88">
        <f t="shared" si="17"/>
        <v>0</v>
      </c>
      <c r="K163" s="89">
        <f t="shared" si="17"/>
        <v>0</v>
      </c>
      <c r="L163" s="86">
        <f t="shared" si="17"/>
        <v>0</v>
      </c>
      <c r="M163" s="87">
        <f t="shared" si="17"/>
        <v>0</v>
      </c>
      <c r="N163" s="90">
        <f t="shared" si="17"/>
        <v>0</v>
      </c>
    </row>
    <row r="164" spans="1:14" ht="12.75">
      <c r="A164" s="25"/>
      <c r="B164" s="93"/>
      <c r="C164" s="92"/>
      <c r="D164" s="86">
        <f t="shared" si="14"/>
        <v>0</v>
      </c>
      <c r="E164" s="87">
        <f t="shared" si="17"/>
        <v>0</v>
      </c>
      <c r="F164" s="88">
        <f t="shared" si="17"/>
        <v>0</v>
      </c>
      <c r="G164" s="89">
        <f t="shared" si="17"/>
        <v>0</v>
      </c>
      <c r="H164" s="86">
        <f t="shared" si="17"/>
        <v>0</v>
      </c>
      <c r="I164" s="87">
        <f t="shared" si="17"/>
        <v>0</v>
      </c>
      <c r="J164" s="88">
        <f t="shared" si="17"/>
        <v>0</v>
      </c>
      <c r="K164" s="89">
        <f t="shared" si="17"/>
        <v>0</v>
      </c>
      <c r="L164" s="86">
        <f t="shared" si="17"/>
        <v>0</v>
      </c>
      <c r="M164" s="87">
        <f t="shared" si="17"/>
        <v>0</v>
      </c>
      <c r="N164" s="90">
        <f t="shared" si="17"/>
        <v>0</v>
      </c>
    </row>
    <row r="165" spans="1:14" ht="12.75">
      <c r="A165" s="25"/>
      <c r="B165" s="93"/>
      <c r="C165" s="92"/>
      <c r="D165" s="86">
        <f t="shared" si="14"/>
        <v>0</v>
      </c>
      <c r="E165" s="87">
        <f t="shared" si="17"/>
        <v>0</v>
      </c>
      <c r="F165" s="88">
        <f t="shared" si="17"/>
        <v>0</v>
      </c>
      <c r="G165" s="89">
        <f t="shared" si="17"/>
        <v>0</v>
      </c>
      <c r="H165" s="86">
        <f t="shared" si="17"/>
        <v>0</v>
      </c>
      <c r="I165" s="87">
        <f t="shared" si="17"/>
        <v>0</v>
      </c>
      <c r="J165" s="88">
        <f t="shared" si="17"/>
        <v>0</v>
      </c>
      <c r="K165" s="89">
        <f t="shared" si="17"/>
        <v>0</v>
      </c>
      <c r="L165" s="86">
        <f t="shared" si="17"/>
        <v>0</v>
      </c>
      <c r="M165" s="87">
        <f t="shared" si="17"/>
        <v>0</v>
      </c>
      <c r="N165" s="90">
        <f t="shared" si="17"/>
        <v>0</v>
      </c>
    </row>
    <row r="166" spans="1:14" ht="12.75">
      <c r="A166" s="25"/>
      <c r="B166" s="93"/>
      <c r="C166" s="92"/>
      <c r="D166" s="86">
        <f aca="true" t="shared" si="18" ref="D166:N180">$C166/D$36</f>
        <v>0</v>
      </c>
      <c r="E166" s="87">
        <f t="shared" si="17"/>
        <v>0</v>
      </c>
      <c r="F166" s="88">
        <f t="shared" si="17"/>
        <v>0</v>
      </c>
      <c r="G166" s="89">
        <f t="shared" si="17"/>
        <v>0</v>
      </c>
      <c r="H166" s="86">
        <f t="shared" si="17"/>
        <v>0</v>
      </c>
      <c r="I166" s="87">
        <f t="shared" si="17"/>
        <v>0</v>
      </c>
      <c r="J166" s="88">
        <f t="shared" si="17"/>
        <v>0</v>
      </c>
      <c r="K166" s="89">
        <f t="shared" si="17"/>
        <v>0</v>
      </c>
      <c r="L166" s="86">
        <f t="shared" si="17"/>
        <v>0</v>
      </c>
      <c r="M166" s="87">
        <f t="shared" si="17"/>
        <v>0</v>
      </c>
      <c r="N166" s="90">
        <f t="shared" si="17"/>
        <v>0</v>
      </c>
    </row>
    <row r="167" spans="1:14" ht="12.75">
      <c r="A167" s="25"/>
      <c r="B167" s="93"/>
      <c r="C167" s="92"/>
      <c r="D167" s="86">
        <f t="shared" si="18"/>
        <v>0</v>
      </c>
      <c r="E167" s="87">
        <f t="shared" si="17"/>
        <v>0</v>
      </c>
      <c r="F167" s="88">
        <f t="shared" si="17"/>
        <v>0</v>
      </c>
      <c r="G167" s="89">
        <f t="shared" si="17"/>
        <v>0</v>
      </c>
      <c r="H167" s="86">
        <f t="shared" si="17"/>
        <v>0</v>
      </c>
      <c r="I167" s="87">
        <f t="shared" si="17"/>
        <v>0</v>
      </c>
      <c r="J167" s="88">
        <f t="shared" si="17"/>
        <v>0</v>
      </c>
      <c r="K167" s="89">
        <f t="shared" si="17"/>
        <v>0</v>
      </c>
      <c r="L167" s="86">
        <f t="shared" si="17"/>
        <v>0</v>
      </c>
      <c r="M167" s="87">
        <f t="shared" si="17"/>
        <v>0</v>
      </c>
      <c r="N167" s="90">
        <f t="shared" si="17"/>
        <v>0</v>
      </c>
    </row>
    <row r="168" spans="1:14" ht="12.75">
      <c r="A168" s="25"/>
      <c r="B168" s="93"/>
      <c r="C168" s="92"/>
      <c r="D168" s="86">
        <f t="shared" si="18"/>
        <v>0</v>
      </c>
      <c r="E168" s="87">
        <f t="shared" si="17"/>
        <v>0</v>
      </c>
      <c r="F168" s="88">
        <f t="shared" si="17"/>
        <v>0</v>
      </c>
      <c r="G168" s="89">
        <f t="shared" si="17"/>
        <v>0</v>
      </c>
      <c r="H168" s="86">
        <f t="shared" si="17"/>
        <v>0</v>
      </c>
      <c r="I168" s="87">
        <f t="shared" si="17"/>
        <v>0</v>
      </c>
      <c r="J168" s="88">
        <f t="shared" si="17"/>
        <v>0</v>
      </c>
      <c r="K168" s="89">
        <f t="shared" si="17"/>
        <v>0</v>
      </c>
      <c r="L168" s="86">
        <f t="shared" si="17"/>
        <v>0</v>
      </c>
      <c r="M168" s="87">
        <f t="shared" si="17"/>
        <v>0</v>
      </c>
      <c r="N168" s="90">
        <f t="shared" si="17"/>
        <v>0</v>
      </c>
    </row>
    <row r="169" spans="1:14" ht="12.75">
      <c r="A169" s="25"/>
      <c r="B169" s="93"/>
      <c r="C169" s="92"/>
      <c r="D169" s="86">
        <f t="shared" si="18"/>
        <v>0</v>
      </c>
      <c r="E169" s="87">
        <f t="shared" si="17"/>
        <v>0</v>
      </c>
      <c r="F169" s="88">
        <f t="shared" si="17"/>
        <v>0</v>
      </c>
      <c r="G169" s="89">
        <f t="shared" si="17"/>
        <v>0</v>
      </c>
      <c r="H169" s="86">
        <f t="shared" si="17"/>
        <v>0</v>
      </c>
      <c r="I169" s="87">
        <f t="shared" si="17"/>
        <v>0</v>
      </c>
      <c r="J169" s="88">
        <f t="shared" si="17"/>
        <v>0</v>
      </c>
      <c r="K169" s="89">
        <f t="shared" si="17"/>
        <v>0</v>
      </c>
      <c r="L169" s="86">
        <f t="shared" si="17"/>
        <v>0</v>
      </c>
      <c r="M169" s="87">
        <f t="shared" si="17"/>
        <v>0</v>
      </c>
      <c r="N169" s="90">
        <f t="shared" si="17"/>
        <v>0</v>
      </c>
    </row>
    <row r="170" spans="1:14" ht="12.75">
      <c r="A170" s="25"/>
      <c r="B170" s="93"/>
      <c r="C170" s="92"/>
      <c r="D170" s="86">
        <f t="shared" si="18"/>
        <v>0</v>
      </c>
      <c r="E170" s="87">
        <f t="shared" si="17"/>
        <v>0</v>
      </c>
      <c r="F170" s="88">
        <f t="shared" si="17"/>
        <v>0</v>
      </c>
      <c r="G170" s="89">
        <f t="shared" si="17"/>
        <v>0</v>
      </c>
      <c r="H170" s="86">
        <f t="shared" si="17"/>
        <v>0</v>
      </c>
      <c r="I170" s="87">
        <f t="shared" si="17"/>
        <v>0</v>
      </c>
      <c r="J170" s="88">
        <f t="shared" si="17"/>
        <v>0</v>
      </c>
      <c r="K170" s="89">
        <f t="shared" si="17"/>
        <v>0</v>
      </c>
      <c r="L170" s="86">
        <f t="shared" si="17"/>
        <v>0</v>
      </c>
      <c r="M170" s="87">
        <f t="shared" si="17"/>
        <v>0</v>
      </c>
      <c r="N170" s="90">
        <f t="shared" si="17"/>
        <v>0</v>
      </c>
    </row>
    <row r="171" spans="1:14" ht="12.75">
      <c r="A171" s="25"/>
      <c r="B171" s="93"/>
      <c r="C171" s="92"/>
      <c r="D171" s="86">
        <f t="shared" si="18"/>
        <v>0</v>
      </c>
      <c r="E171" s="87">
        <f t="shared" si="17"/>
        <v>0</v>
      </c>
      <c r="F171" s="88">
        <f t="shared" si="17"/>
        <v>0</v>
      </c>
      <c r="G171" s="89">
        <f t="shared" si="17"/>
        <v>0</v>
      </c>
      <c r="H171" s="86">
        <f t="shared" si="17"/>
        <v>0</v>
      </c>
      <c r="I171" s="87">
        <f t="shared" si="17"/>
        <v>0</v>
      </c>
      <c r="J171" s="88">
        <f t="shared" si="17"/>
        <v>0</v>
      </c>
      <c r="K171" s="89">
        <f t="shared" si="17"/>
        <v>0</v>
      </c>
      <c r="L171" s="86">
        <f t="shared" si="17"/>
        <v>0</v>
      </c>
      <c r="M171" s="87">
        <f t="shared" si="17"/>
        <v>0</v>
      </c>
      <c r="N171" s="90">
        <f t="shared" si="17"/>
        <v>0</v>
      </c>
    </row>
    <row r="172" spans="1:14" ht="12.75">
      <c r="A172" s="25"/>
      <c r="B172" s="93"/>
      <c r="C172" s="92"/>
      <c r="D172" s="86">
        <f t="shared" si="18"/>
        <v>0</v>
      </c>
      <c r="E172" s="87">
        <f t="shared" si="17"/>
        <v>0</v>
      </c>
      <c r="F172" s="88">
        <f t="shared" si="17"/>
        <v>0</v>
      </c>
      <c r="G172" s="89">
        <f t="shared" si="17"/>
        <v>0</v>
      </c>
      <c r="H172" s="86">
        <f t="shared" si="17"/>
        <v>0</v>
      </c>
      <c r="I172" s="87">
        <f t="shared" si="17"/>
        <v>0</v>
      </c>
      <c r="J172" s="88">
        <f t="shared" si="17"/>
        <v>0</v>
      </c>
      <c r="K172" s="89">
        <f t="shared" si="17"/>
        <v>0</v>
      </c>
      <c r="L172" s="86">
        <f t="shared" si="17"/>
        <v>0</v>
      </c>
      <c r="M172" s="87">
        <f t="shared" si="17"/>
        <v>0</v>
      </c>
      <c r="N172" s="90">
        <f t="shared" si="17"/>
        <v>0</v>
      </c>
    </row>
    <row r="173" spans="1:14" ht="12.75">
      <c r="A173" s="25"/>
      <c r="B173" s="93"/>
      <c r="C173" s="92"/>
      <c r="D173" s="86">
        <f t="shared" si="18"/>
        <v>0</v>
      </c>
      <c r="E173" s="87">
        <f t="shared" si="18"/>
        <v>0</v>
      </c>
      <c r="F173" s="88">
        <f t="shared" si="18"/>
        <v>0</v>
      </c>
      <c r="G173" s="89">
        <f t="shared" si="18"/>
        <v>0</v>
      </c>
      <c r="H173" s="86">
        <f t="shared" si="18"/>
        <v>0</v>
      </c>
      <c r="I173" s="87">
        <f t="shared" si="18"/>
        <v>0</v>
      </c>
      <c r="J173" s="88">
        <f t="shared" si="18"/>
        <v>0</v>
      </c>
      <c r="K173" s="89">
        <f t="shared" si="18"/>
        <v>0</v>
      </c>
      <c r="L173" s="86">
        <f t="shared" si="18"/>
        <v>0</v>
      </c>
      <c r="M173" s="87">
        <f t="shared" si="18"/>
        <v>0</v>
      </c>
      <c r="N173" s="90">
        <f t="shared" si="18"/>
        <v>0</v>
      </c>
    </row>
    <row r="174" spans="1:14" ht="12.75">
      <c r="A174" s="25"/>
      <c r="B174" s="93"/>
      <c r="C174" s="92"/>
      <c r="D174" s="86">
        <f t="shared" si="18"/>
        <v>0</v>
      </c>
      <c r="E174" s="87">
        <f t="shared" si="18"/>
        <v>0</v>
      </c>
      <c r="F174" s="88">
        <f t="shared" si="18"/>
        <v>0</v>
      </c>
      <c r="G174" s="89">
        <f t="shared" si="18"/>
        <v>0</v>
      </c>
      <c r="H174" s="86">
        <f t="shared" si="18"/>
        <v>0</v>
      </c>
      <c r="I174" s="87">
        <f t="shared" si="18"/>
        <v>0</v>
      </c>
      <c r="J174" s="88">
        <f t="shared" si="18"/>
        <v>0</v>
      </c>
      <c r="K174" s="89">
        <f t="shared" si="18"/>
        <v>0</v>
      </c>
      <c r="L174" s="86">
        <f t="shared" si="18"/>
        <v>0</v>
      </c>
      <c r="M174" s="87">
        <f t="shared" si="18"/>
        <v>0</v>
      </c>
      <c r="N174" s="90">
        <f t="shared" si="18"/>
        <v>0</v>
      </c>
    </row>
    <row r="175" spans="1:14" ht="12.75">
      <c r="A175" s="25"/>
      <c r="B175" s="93"/>
      <c r="C175" s="92"/>
      <c r="D175" s="86">
        <f t="shared" si="18"/>
        <v>0</v>
      </c>
      <c r="E175" s="87">
        <f t="shared" si="18"/>
        <v>0</v>
      </c>
      <c r="F175" s="88">
        <f t="shared" si="18"/>
        <v>0</v>
      </c>
      <c r="G175" s="89">
        <f t="shared" si="18"/>
        <v>0</v>
      </c>
      <c r="H175" s="86">
        <f t="shared" si="18"/>
        <v>0</v>
      </c>
      <c r="I175" s="87">
        <f t="shared" si="18"/>
        <v>0</v>
      </c>
      <c r="J175" s="88">
        <f t="shared" si="18"/>
        <v>0</v>
      </c>
      <c r="K175" s="89">
        <f t="shared" si="18"/>
        <v>0</v>
      </c>
      <c r="L175" s="86">
        <f t="shared" si="18"/>
        <v>0</v>
      </c>
      <c r="M175" s="87">
        <f t="shared" si="18"/>
        <v>0</v>
      </c>
      <c r="N175" s="90">
        <f t="shared" si="18"/>
        <v>0</v>
      </c>
    </row>
    <row r="176" spans="1:14" ht="12.75">
      <c r="A176" s="25"/>
      <c r="B176" s="93"/>
      <c r="C176" s="92"/>
      <c r="D176" s="86">
        <f t="shared" si="18"/>
        <v>0</v>
      </c>
      <c r="E176" s="87">
        <f t="shared" si="18"/>
        <v>0</v>
      </c>
      <c r="F176" s="88">
        <f t="shared" si="18"/>
        <v>0</v>
      </c>
      <c r="G176" s="89">
        <f t="shared" si="18"/>
        <v>0</v>
      </c>
      <c r="H176" s="86">
        <f t="shared" si="18"/>
        <v>0</v>
      </c>
      <c r="I176" s="87">
        <f t="shared" si="18"/>
        <v>0</v>
      </c>
      <c r="J176" s="88">
        <f t="shared" si="18"/>
        <v>0</v>
      </c>
      <c r="K176" s="89">
        <f t="shared" si="18"/>
        <v>0</v>
      </c>
      <c r="L176" s="86">
        <f t="shared" si="18"/>
        <v>0</v>
      </c>
      <c r="M176" s="87">
        <f t="shared" si="18"/>
        <v>0</v>
      </c>
      <c r="N176" s="90">
        <f t="shared" si="18"/>
        <v>0</v>
      </c>
    </row>
    <row r="177" spans="1:14" ht="12.75">
      <c r="A177" s="25"/>
      <c r="B177" s="93"/>
      <c r="C177" s="92"/>
      <c r="D177" s="86">
        <f t="shared" si="18"/>
        <v>0</v>
      </c>
      <c r="E177" s="87">
        <f t="shared" si="18"/>
        <v>0</v>
      </c>
      <c r="F177" s="88">
        <f t="shared" si="18"/>
        <v>0</v>
      </c>
      <c r="G177" s="89">
        <f t="shared" si="18"/>
        <v>0</v>
      </c>
      <c r="H177" s="86">
        <f t="shared" si="18"/>
        <v>0</v>
      </c>
      <c r="I177" s="87">
        <f t="shared" si="18"/>
        <v>0</v>
      </c>
      <c r="J177" s="88">
        <f t="shared" si="18"/>
        <v>0</v>
      </c>
      <c r="K177" s="89">
        <f t="shared" si="18"/>
        <v>0</v>
      </c>
      <c r="L177" s="86">
        <f t="shared" si="18"/>
        <v>0</v>
      </c>
      <c r="M177" s="87">
        <f t="shared" si="18"/>
        <v>0</v>
      </c>
      <c r="N177" s="90">
        <f t="shared" si="18"/>
        <v>0</v>
      </c>
    </row>
    <row r="178" spans="1:14" ht="12.75">
      <c r="A178" s="25"/>
      <c r="B178" s="93"/>
      <c r="C178" s="92"/>
      <c r="D178" s="86">
        <f t="shared" si="18"/>
        <v>0</v>
      </c>
      <c r="E178" s="87">
        <f t="shared" si="18"/>
        <v>0</v>
      </c>
      <c r="F178" s="88">
        <f t="shared" si="18"/>
        <v>0</v>
      </c>
      <c r="G178" s="89">
        <f t="shared" si="18"/>
        <v>0</v>
      </c>
      <c r="H178" s="86">
        <f t="shared" si="18"/>
        <v>0</v>
      </c>
      <c r="I178" s="87">
        <f t="shared" si="18"/>
        <v>0</v>
      </c>
      <c r="J178" s="88">
        <f t="shared" si="18"/>
        <v>0</v>
      </c>
      <c r="K178" s="89">
        <f t="shared" si="18"/>
        <v>0</v>
      </c>
      <c r="L178" s="86">
        <f t="shared" si="18"/>
        <v>0</v>
      </c>
      <c r="M178" s="87">
        <f t="shared" si="18"/>
        <v>0</v>
      </c>
      <c r="N178" s="90">
        <f t="shared" si="18"/>
        <v>0</v>
      </c>
    </row>
    <row r="179" spans="1:14" ht="12.75">
      <c r="A179" s="25"/>
      <c r="B179" s="93"/>
      <c r="C179" s="92"/>
      <c r="D179" s="86">
        <f t="shared" si="18"/>
        <v>0</v>
      </c>
      <c r="E179" s="87">
        <f t="shared" si="18"/>
        <v>0</v>
      </c>
      <c r="F179" s="88">
        <f t="shared" si="18"/>
        <v>0</v>
      </c>
      <c r="G179" s="89">
        <f t="shared" si="18"/>
        <v>0</v>
      </c>
      <c r="H179" s="86">
        <f t="shared" si="18"/>
        <v>0</v>
      </c>
      <c r="I179" s="87">
        <f t="shared" si="18"/>
        <v>0</v>
      </c>
      <c r="J179" s="88">
        <f t="shared" si="18"/>
        <v>0</v>
      </c>
      <c r="K179" s="89">
        <f t="shared" si="18"/>
        <v>0</v>
      </c>
      <c r="L179" s="86">
        <f t="shared" si="18"/>
        <v>0</v>
      </c>
      <c r="M179" s="87">
        <f t="shared" si="18"/>
        <v>0</v>
      </c>
      <c r="N179" s="90">
        <f t="shared" si="18"/>
        <v>0</v>
      </c>
    </row>
    <row r="180" spans="1:14" ht="13.5" thickBot="1">
      <c r="A180" s="25"/>
      <c r="B180" s="94"/>
      <c r="C180" s="95"/>
      <c r="D180" s="86">
        <f t="shared" si="18"/>
        <v>0</v>
      </c>
      <c r="E180" s="87">
        <f t="shared" si="18"/>
        <v>0</v>
      </c>
      <c r="F180" s="88">
        <f t="shared" si="18"/>
        <v>0</v>
      </c>
      <c r="G180" s="89">
        <f t="shared" si="18"/>
        <v>0</v>
      </c>
      <c r="H180" s="86">
        <f t="shared" si="18"/>
        <v>0</v>
      </c>
      <c r="I180" s="87">
        <f t="shared" si="18"/>
        <v>0</v>
      </c>
      <c r="J180" s="88">
        <f t="shared" si="18"/>
        <v>0</v>
      </c>
      <c r="K180" s="89">
        <f t="shared" si="18"/>
        <v>0</v>
      </c>
      <c r="L180" s="86">
        <f t="shared" si="18"/>
        <v>0</v>
      </c>
      <c r="M180" s="87">
        <f t="shared" si="18"/>
        <v>0</v>
      </c>
      <c r="N180" s="90">
        <f t="shared" si="18"/>
        <v>0</v>
      </c>
    </row>
    <row r="181" spans="1:14" ht="12.75">
      <c r="A181" s="25"/>
      <c r="B181" s="25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4"/>
      <c r="N181" s="25"/>
    </row>
  </sheetData>
  <mergeCells count="10">
    <mergeCell ref="A1:I1"/>
    <mergeCell ref="B6:B7"/>
    <mergeCell ref="B17:B18"/>
    <mergeCell ref="B20:B24"/>
    <mergeCell ref="B35:B36"/>
    <mergeCell ref="C35:N35"/>
    <mergeCell ref="A29:N29"/>
    <mergeCell ref="D31:H31"/>
    <mergeCell ref="D32:H32"/>
    <mergeCell ref="D33:H3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7" sqref="A7"/>
    </sheetView>
  </sheetViews>
  <sheetFormatPr defaultColWidth="9.140625" defaultRowHeight="12.75"/>
  <cols>
    <col min="1" max="1" width="11.57421875" style="0" customWidth="1"/>
    <col min="3" max="3" width="14.00390625" style="0" customWidth="1"/>
    <col min="6" max="6" width="32.7109375" style="0" customWidth="1"/>
  </cols>
  <sheetData>
    <row r="1" spans="1:9" ht="12.75">
      <c r="A1" s="12"/>
      <c r="B1" s="12"/>
      <c r="C1" s="15"/>
      <c r="D1" s="15"/>
      <c r="E1" s="12"/>
      <c r="F1" s="12"/>
      <c r="G1" s="12"/>
      <c r="H1" s="12"/>
      <c r="I1" s="12"/>
    </row>
    <row r="2" spans="1:9" ht="23.25">
      <c r="A2" s="100" t="s">
        <v>82</v>
      </c>
      <c r="B2" s="12"/>
      <c r="C2" s="19"/>
      <c r="D2" s="17"/>
      <c r="E2" s="18"/>
      <c r="F2" s="18"/>
      <c r="G2" s="12"/>
      <c r="H2" s="12"/>
      <c r="I2" s="12"/>
    </row>
    <row r="3" spans="1:9" ht="12.75">
      <c r="A3" s="12"/>
      <c r="B3" s="12"/>
      <c r="C3" s="19"/>
      <c r="D3" s="17"/>
      <c r="E3" s="18"/>
      <c r="F3" s="18"/>
      <c r="G3" s="12"/>
      <c r="H3" s="12"/>
      <c r="I3" s="12"/>
    </row>
    <row r="4" spans="1:9" ht="12.75">
      <c r="A4" s="12"/>
      <c r="B4" s="12"/>
      <c r="C4" s="19"/>
      <c r="D4" s="17"/>
      <c r="E4" s="17"/>
      <c r="F4" s="17"/>
      <c r="G4" s="12"/>
      <c r="H4" s="12"/>
      <c r="I4" s="12"/>
    </row>
    <row r="5" spans="1:9" ht="12.75">
      <c r="A5" s="12"/>
      <c r="B5" s="12"/>
      <c r="C5" s="20"/>
      <c r="D5" s="12"/>
      <c r="E5" s="12"/>
      <c r="F5" s="12"/>
      <c r="G5" s="12"/>
      <c r="H5" s="12"/>
      <c r="I5" s="12"/>
    </row>
    <row r="6" spans="1:9" ht="12.75">
      <c r="A6" s="12" t="s">
        <v>83</v>
      </c>
      <c r="B6" s="12"/>
      <c r="C6" s="12"/>
      <c r="D6" s="101">
        <v>4.25</v>
      </c>
      <c r="E6" s="12"/>
      <c r="F6" s="12"/>
      <c r="G6" s="12"/>
      <c r="H6" s="12"/>
      <c r="I6" s="12"/>
    </row>
    <row r="7" spans="1:9" ht="12.75">
      <c r="A7" s="12"/>
      <c r="B7" s="12"/>
      <c r="C7" s="12"/>
      <c r="D7" s="96"/>
      <c r="E7" s="12"/>
      <c r="F7" s="12"/>
      <c r="G7" s="12"/>
      <c r="H7" s="12"/>
      <c r="I7" s="12"/>
    </row>
    <row r="8" spans="1:9" ht="12.75">
      <c r="A8" s="12" t="s">
        <v>78</v>
      </c>
      <c r="D8" s="102">
        <v>4</v>
      </c>
      <c r="G8" s="12"/>
      <c r="H8" s="12"/>
      <c r="I8" s="12"/>
    </row>
    <row r="9" spans="1:9" ht="12.75">
      <c r="A9" s="12"/>
      <c r="D9" s="97"/>
      <c r="G9" s="12"/>
      <c r="H9" s="12"/>
      <c r="I9" s="12"/>
    </row>
    <row r="10" spans="1:9" ht="12.75">
      <c r="A10" s="12" t="s">
        <v>79</v>
      </c>
      <c r="D10" s="99">
        <f>D6*PI()/D8</f>
        <v>3.3379421944391554</v>
      </c>
      <c r="G10" s="12"/>
      <c r="H10" s="12"/>
      <c r="I10" s="12"/>
    </row>
    <row r="11" spans="1:9" ht="12.75">
      <c r="A11" s="12"/>
      <c r="D11" s="97"/>
      <c r="G11" s="12"/>
      <c r="H11" s="12"/>
      <c r="I11" s="12"/>
    </row>
    <row r="12" spans="1:9" ht="12.75">
      <c r="A12" s="12" t="s">
        <v>80</v>
      </c>
      <c r="D12" s="99">
        <f>D6*PI()</f>
        <v>13.351768777756622</v>
      </c>
      <c r="G12" s="12"/>
      <c r="H12" s="12"/>
      <c r="I12" s="12"/>
    </row>
    <row r="13" spans="1:9" ht="12.75">
      <c r="A13" s="12"/>
      <c r="D13" s="97"/>
      <c r="G13" s="12"/>
      <c r="H13" s="12"/>
      <c r="I13" s="12"/>
    </row>
    <row r="14" spans="1:9" ht="12.75">
      <c r="A14" s="12"/>
      <c r="D14" s="97"/>
      <c r="G14" s="12"/>
      <c r="H14" s="12"/>
      <c r="I14" s="12"/>
    </row>
    <row r="15" spans="1:9" ht="12.75">
      <c r="A15" s="12" t="s">
        <v>81</v>
      </c>
      <c r="D15" s="97"/>
      <c r="G15" s="12"/>
      <c r="H15" s="12"/>
      <c r="I15" s="12"/>
    </row>
    <row r="16" spans="1:9" ht="12.75">
      <c r="A16" s="12"/>
      <c r="D16" s="97"/>
      <c r="G16" s="12"/>
      <c r="H16" s="12"/>
      <c r="I16" s="12"/>
    </row>
    <row r="17" spans="1:9" ht="12.75">
      <c r="A17" s="12"/>
      <c r="D17" s="97"/>
      <c r="G17" s="12"/>
      <c r="H17" s="12"/>
      <c r="I17" s="12"/>
    </row>
    <row r="18" spans="1:9" ht="12.75">
      <c r="A18" s="12"/>
      <c r="C18" s="21"/>
      <c r="D18" s="98"/>
      <c r="G18" s="12"/>
      <c r="H18" s="12"/>
      <c r="I18" s="12"/>
    </row>
    <row r="19" spans="1:9" ht="12.75">
      <c r="A19" s="12"/>
      <c r="C19" s="3"/>
      <c r="D19" s="97"/>
      <c r="G19" s="12"/>
      <c r="H19" s="12"/>
      <c r="I19" s="12"/>
    </row>
    <row r="20" spans="1:9" ht="12.75">
      <c r="A20" s="12"/>
      <c r="B20" s="23"/>
      <c r="C20" s="12"/>
      <c r="D20" s="96"/>
      <c r="G20" s="12"/>
      <c r="H20" s="12"/>
      <c r="I20" s="12"/>
    </row>
    <row r="21" spans="1:9" ht="12.75">
      <c r="A21" s="12"/>
      <c r="D21" s="97"/>
      <c r="G21" s="12"/>
      <c r="H21" s="12"/>
      <c r="I21" s="12"/>
    </row>
    <row r="22" spans="1:9" ht="12.75">
      <c r="A22" s="12"/>
      <c r="D22" s="97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12.75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12.75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12.75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2.75">
      <c r="A28" s="12"/>
      <c r="B28" s="12"/>
      <c r="C28" s="12"/>
      <c r="D28" s="24"/>
      <c r="E28" s="12"/>
      <c r="F28" s="12"/>
      <c r="G28" s="12"/>
      <c r="H28" s="12"/>
      <c r="I28" s="12"/>
    </row>
    <row r="29" spans="1:9" ht="12.75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12.75">
      <c r="A31" s="12"/>
      <c r="B31" s="12"/>
      <c r="C31" s="12"/>
      <c r="D31" s="12"/>
      <c r="E31" s="12"/>
      <c r="F31" s="12"/>
      <c r="G31" s="12"/>
      <c r="H31" s="12"/>
      <c r="I31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 Interactive 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jleslie</dc:creator>
  <cp:keywords/>
  <dc:description/>
  <cp:lastModifiedBy>jleslie</cp:lastModifiedBy>
  <cp:lastPrinted>2003-12-05T17:33:29Z</cp:lastPrinted>
  <dcterms:created xsi:type="dcterms:W3CDTF">2003-11-07T19:09:14Z</dcterms:created>
  <dcterms:modified xsi:type="dcterms:W3CDTF">2003-12-10T15:09:12Z</dcterms:modified>
  <cp:category/>
  <cp:version/>
  <cp:contentType/>
  <cp:contentStatus/>
</cp:coreProperties>
</file>